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C:\Users\WS107\Desktop\"/>
    </mc:Choice>
  </mc:AlternateContent>
  <xr:revisionPtr revIDLastSave="0" documentId="13_ncr:1_{74639EEA-7FD9-4CD0-82AC-F1B8EBEEB930}" xr6:coauthVersionLast="45" xr6:coauthVersionMax="45" xr10:uidLastSave="{00000000-0000-0000-0000-000000000000}"/>
  <bookViews>
    <workbookView xWindow="-120" yWindow="-120" windowWidth="29040" windowHeight="15840" tabRatio="575" activeTab="2" xr2:uid="{00000000-000D-0000-FFFF-FFFF00000000}"/>
  </bookViews>
  <sheets>
    <sheet name="取り扱い基準" sheetId="11" r:id="rId1"/>
    <sheet name="市郡別部数 " sheetId="15" r:id="rId2"/>
    <sheet name="市郡別" sheetId="12" r:id="rId3"/>
    <sheet name="香川①" sheetId="3" r:id="rId4"/>
    <sheet name="香川②" sheetId="13" r:id="rId5"/>
    <sheet name="香川③" sheetId="8" r:id="rId6"/>
    <sheet name="香川④" sheetId="7" r:id="rId7"/>
  </sheets>
  <externalReferences>
    <externalReference r:id="rId8"/>
  </externalReferences>
  <definedNames>
    <definedName name="_xlnm._FilterDatabase" localSheetId="2" hidden="1">市郡別!$C$50:$D$50</definedName>
    <definedName name="_xlnm.Print_Area" localSheetId="3">香川①!$A$1:$Z$39</definedName>
    <definedName name="_xlnm.Print_Area" localSheetId="4">香川②!$A$1:$Z$45</definedName>
    <definedName name="_xlnm.Print_Area" localSheetId="5">香川③!$A$1:$Z$46</definedName>
    <definedName name="_xlnm.Print_Area" localSheetId="6">香川④!$A$1:$Z$41</definedName>
    <definedName name="_xlnm.Print_Area" localSheetId="2">市郡別!$A$1:$V$46</definedName>
    <definedName name="_xlnm.Print_Area" localSheetId="1">'市郡別部数 '!$A$1:$T$31</definedName>
    <definedName name="_xlnm.Print_Area" localSheetId="0">取り扱い基準!$A$1:$C$35</definedName>
    <definedName name="サイズ1" localSheetId="0">取り扱い基準!#REF!</definedName>
    <definedName name="サイズ1">#REF!</definedName>
    <definedName name="サイズ2" localSheetId="2">市郡別!$I$4</definedName>
    <definedName name="サイズ2" localSheetId="1">'市郡別部数 '!#REF!</definedName>
    <definedName name="サイズ2">#REF!</definedName>
    <definedName name="サイズ3">香川①!$G$2</definedName>
    <definedName name="サイズ4" localSheetId="4">香川②!$H$2</definedName>
    <definedName name="サイズ4" localSheetId="5">香川③!$G$2</definedName>
    <definedName name="サイズ4">#REF!</definedName>
    <definedName name="サイズ5">香川④!$H$2</definedName>
    <definedName name="タイトル等1" localSheetId="0">取り扱い基準!#REF!</definedName>
    <definedName name="タイトル等1">#REF!</definedName>
    <definedName name="タイトル等2" localSheetId="1">'市郡別部数 '!#REF!</definedName>
    <definedName name="タイトル等2">#REF!</definedName>
    <definedName name="タイトル等3">香川①!$P$2</definedName>
    <definedName name="タイトル等4" localSheetId="4">香川②!$Q$2</definedName>
    <definedName name="タイトル等4" localSheetId="5">香川③!$P$2</definedName>
    <definedName name="タイトル等4">#REF!</definedName>
    <definedName name="タイトル等5">香川④!$Q$2</definedName>
    <definedName name="郡市別">"図 1"</definedName>
    <definedName name="広告主名1" localSheetId="0">取り扱い基準!#REF!</definedName>
    <definedName name="広告主名1">#REF!</definedName>
    <definedName name="広告主名2" localSheetId="1">'市郡別部数 '!#REF!</definedName>
    <definedName name="広告主名2">#REF!</definedName>
    <definedName name="広告主名3">香川①!$I$2</definedName>
    <definedName name="広告主名4" localSheetId="4">香川②!$J$2</definedName>
    <definedName name="広告主名4" localSheetId="5">香川③!#REF!</definedName>
    <definedName name="広告主名4">#REF!</definedName>
    <definedName name="広告主名5">香川④!$J$2</definedName>
    <definedName name="申込者名1" localSheetId="0">取り扱い基準!#REF!</definedName>
    <definedName name="申込者名1">#REF!</definedName>
    <definedName name="申込者名2" localSheetId="1">'市郡別部数 '!#REF!</definedName>
    <definedName name="申込者名2">#REF!</definedName>
    <definedName name="申込者名3">香川①!$T$2</definedName>
    <definedName name="申込者名4" localSheetId="4">香川②!$U$2</definedName>
    <definedName name="申込者名4" localSheetId="5">香川③!$T$2</definedName>
    <definedName name="申込者名4">#REF!</definedName>
    <definedName name="申込者名5">香川④!$U$2</definedName>
    <definedName name="折込指定日1" localSheetId="0">取り扱い基準!#REF!</definedName>
    <definedName name="折込指定日1">#REF!</definedName>
    <definedName name="折込指定日2" localSheetId="1">'市郡別部数 '!#REF!</definedName>
    <definedName name="折込指定日2">#REF!</definedName>
    <definedName name="折込指定日3" localSheetId="4">[1]香川①!#REF!</definedName>
    <definedName name="折込指定日3" localSheetId="1">[1]香川①!#REF!</definedName>
    <definedName name="折込指定日3">香川①!#REF!</definedName>
    <definedName name="折込指定日4" localSheetId="4">香川②!$A$2</definedName>
    <definedName name="折込指定日4" localSheetId="5">香川③!$A$2</definedName>
    <definedName name="折込指定日4">#REF!</definedName>
    <definedName name="折込指定日5">香川④!$A$2</definedName>
    <definedName name="折込総数1" localSheetId="0">取り扱い基準!#REF!</definedName>
    <definedName name="折込総数1">#REF!</definedName>
    <definedName name="折込総数2" localSheetId="1">'市郡別部数 '!#REF!</definedName>
    <definedName name="折込総数2">#REF!</definedName>
    <definedName name="折込総数3">香川①!$A$2</definedName>
    <definedName name="折込総数4" localSheetId="4">香川②!$D$2</definedName>
    <definedName name="折込総数4" localSheetId="5">香川③!$D$2</definedName>
    <definedName name="折込総数4">#REF!</definedName>
    <definedName name="折込総数5">香川④!$E$2</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8" l="1"/>
  <c r="R16" i="7" l="1"/>
  <c r="S20" i="13" l="1"/>
  <c r="Y20" i="13"/>
  <c r="O20" i="13"/>
  <c r="M11" i="12" s="1"/>
  <c r="P20" i="13"/>
  <c r="X20" i="13"/>
  <c r="R20" i="13"/>
  <c r="R32" i="3"/>
  <c r="L32" i="3"/>
  <c r="K9" i="12" s="1"/>
  <c r="O32" i="3"/>
  <c r="E4" i="15" s="1"/>
  <c r="X32" i="3"/>
  <c r="H4" i="15" s="1"/>
  <c r="P15" i="13"/>
  <c r="O15" i="13"/>
  <c r="E6" i="15" s="1"/>
  <c r="P11" i="8"/>
  <c r="N15" i="12" s="1"/>
  <c r="Y11" i="8"/>
  <c r="T15" i="12" s="1"/>
  <c r="F6" i="13"/>
  <c r="F15" i="13" s="1"/>
  <c r="O11" i="8"/>
  <c r="E21" i="15" s="1"/>
  <c r="L32" i="13"/>
  <c r="G32" i="13"/>
  <c r="X38" i="13"/>
  <c r="U38" i="13"/>
  <c r="R38" i="13"/>
  <c r="O14" i="12" s="1"/>
  <c r="O38" i="13"/>
  <c r="M14" i="12" s="1"/>
  <c r="I38" i="13"/>
  <c r="F38" i="13"/>
  <c r="D14" i="12" s="1"/>
  <c r="X32" i="13"/>
  <c r="H18" i="15" s="1"/>
  <c r="R32" i="13"/>
  <c r="O32" i="13"/>
  <c r="M13" i="12" s="1"/>
  <c r="I32" i="13"/>
  <c r="D18" i="15"/>
  <c r="F32" i="13"/>
  <c r="P32" i="13"/>
  <c r="D5" i="12"/>
  <c r="V46" i="12"/>
  <c r="X36" i="3" s="1"/>
  <c r="I9" i="15"/>
  <c r="K22" i="12"/>
  <c r="I32" i="3"/>
  <c r="I9" i="12" s="1"/>
  <c r="M40" i="7"/>
  <c r="M39" i="7"/>
  <c r="M23" i="7"/>
  <c r="L21" i="12"/>
  <c r="L23" i="7"/>
  <c r="K21" i="12" s="1"/>
  <c r="S26" i="15" s="1"/>
  <c r="M16" i="7"/>
  <c r="L16" i="7"/>
  <c r="K20" i="12" s="1"/>
  <c r="S16" i="15" s="1"/>
  <c r="M45" i="8"/>
  <c r="L45" i="8"/>
  <c r="M44" i="8"/>
  <c r="L44" i="8"/>
  <c r="M37" i="8"/>
  <c r="L19" i="12"/>
  <c r="L37" i="8"/>
  <c r="K19" i="12"/>
  <c r="S10" i="15"/>
  <c r="M30" i="8"/>
  <c r="L18" i="12"/>
  <c r="L30" i="8"/>
  <c r="K18" i="12" s="1"/>
  <c r="S8" i="15" s="1"/>
  <c r="M26" i="8"/>
  <c r="L17" i="12"/>
  <c r="L26" i="8"/>
  <c r="K17" i="12"/>
  <c r="S6" i="15"/>
  <c r="M16" i="8"/>
  <c r="L16" i="12"/>
  <c r="L16" i="8"/>
  <c r="K16" i="12"/>
  <c r="S4" i="15"/>
  <c r="M11" i="8"/>
  <c r="L15" i="12"/>
  <c r="L11" i="8"/>
  <c r="K15" i="12" s="1"/>
  <c r="M15" i="13"/>
  <c r="L10" i="12"/>
  <c r="M43" i="13"/>
  <c r="M44" i="13"/>
  <c r="L44" i="13"/>
  <c r="L43" i="13"/>
  <c r="M38" i="13"/>
  <c r="L38" i="13"/>
  <c r="M32" i="13"/>
  <c r="M20" i="13"/>
  <c r="L20" i="13"/>
  <c r="L15" i="13"/>
  <c r="K10" i="12"/>
  <c r="I6" i="15" s="1"/>
  <c r="M32" i="3"/>
  <c r="F2" i="3" s="1"/>
  <c r="L9" i="12"/>
  <c r="L24" i="12" s="1"/>
  <c r="V12" i="12"/>
  <c r="L20" i="12"/>
  <c r="M42" i="8"/>
  <c r="D21" i="15"/>
  <c r="I21" i="15"/>
  <c r="I22" i="15"/>
  <c r="J44" i="8"/>
  <c r="J11" i="8"/>
  <c r="J15" i="12"/>
  <c r="I26" i="8"/>
  <c r="I17" i="12"/>
  <c r="I11" i="8"/>
  <c r="I15" i="12"/>
  <c r="J38" i="13"/>
  <c r="Y32" i="13"/>
  <c r="S32" i="13"/>
  <c r="J32" i="13"/>
  <c r="P38" i="13"/>
  <c r="S37" i="8"/>
  <c r="R37" i="8"/>
  <c r="O19" i="12" s="1"/>
  <c r="P10" i="15"/>
  <c r="D6" i="15"/>
  <c r="I15" i="13"/>
  <c r="I10" i="12" s="1"/>
  <c r="J44" i="13"/>
  <c r="I44" i="13"/>
  <c r="J43" i="13"/>
  <c r="G6" i="13"/>
  <c r="J38" i="3"/>
  <c r="J37" i="3"/>
  <c r="R31" i="15"/>
  <c r="G32" i="3"/>
  <c r="I38" i="3"/>
  <c r="I45" i="8"/>
  <c r="D12" i="13"/>
  <c r="G15" i="13"/>
  <c r="E10" i="12" s="1"/>
  <c r="S15" i="13"/>
  <c r="P10" i="12"/>
  <c r="N10" i="12"/>
  <c r="Y32" i="3"/>
  <c r="T9" i="12"/>
  <c r="V32" i="3"/>
  <c r="R9" i="12"/>
  <c r="S32" i="3"/>
  <c r="P9" i="12" s="1"/>
  <c r="P32" i="3"/>
  <c r="N9" i="12"/>
  <c r="Y38" i="13"/>
  <c r="T14" i="12"/>
  <c r="V38" i="13"/>
  <c r="R14" i="12" s="1"/>
  <c r="S38" i="13"/>
  <c r="N14" i="12"/>
  <c r="T13" i="12"/>
  <c r="P13" i="12"/>
  <c r="N13" i="12"/>
  <c r="T11" i="12"/>
  <c r="V20" i="13"/>
  <c r="R11" i="12"/>
  <c r="P11" i="12"/>
  <c r="N11" i="12"/>
  <c r="P19" i="12"/>
  <c r="P37" i="8"/>
  <c r="N19" i="12"/>
  <c r="S30" i="8"/>
  <c r="P18" i="12"/>
  <c r="P30" i="8"/>
  <c r="N18" i="12"/>
  <c r="S26" i="8"/>
  <c r="P17" i="12"/>
  <c r="P17" i="8"/>
  <c r="P26" i="8"/>
  <c r="N17" i="12"/>
  <c r="S11" i="8"/>
  <c r="S42" i="8" s="1"/>
  <c r="P15" i="12"/>
  <c r="S31" i="7"/>
  <c r="P22" i="12"/>
  <c r="P31" i="12"/>
  <c r="P31" i="7"/>
  <c r="N22" i="12"/>
  <c r="N31" i="12"/>
  <c r="S23" i="7"/>
  <c r="P21" i="12"/>
  <c r="P23" i="7"/>
  <c r="N21" i="12"/>
  <c r="S16" i="7"/>
  <c r="F2" i="7" s="1"/>
  <c r="P16" i="7"/>
  <c r="N20" i="12"/>
  <c r="O16" i="7"/>
  <c r="M20" i="12" s="1"/>
  <c r="J31" i="7"/>
  <c r="J22" i="12"/>
  <c r="J31" i="12"/>
  <c r="I31" i="7"/>
  <c r="I22" i="12"/>
  <c r="J23" i="7"/>
  <c r="J21" i="12"/>
  <c r="I23" i="7"/>
  <c r="I21" i="12"/>
  <c r="J16" i="7"/>
  <c r="I16" i="7"/>
  <c r="I20" i="12"/>
  <c r="J45" i="8"/>
  <c r="I44" i="8"/>
  <c r="J37" i="8"/>
  <c r="J19" i="12"/>
  <c r="I37" i="8"/>
  <c r="I19" i="12"/>
  <c r="J30" i="8"/>
  <c r="J42" i="8"/>
  <c r="I30" i="8"/>
  <c r="I18" i="12" s="1"/>
  <c r="J26" i="8"/>
  <c r="J17" i="12"/>
  <c r="J16" i="8"/>
  <c r="J16" i="12"/>
  <c r="I16" i="8"/>
  <c r="I37" i="3"/>
  <c r="J32" i="3"/>
  <c r="J9" i="12"/>
  <c r="J32" i="12" s="1"/>
  <c r="I34" i="12" s="1"/>
  <c r="J20" i="13"/>
  <c r="J11" i="12"/>
  <c r="J15" i="13"/>
  <c r="I43" i="13"/>
  <c r="I20" i="13"/>
  <c r="I11" i="12"/>
  <c r="J14" i="12"/>
  <c r="I14" i="12"/>
  <c r="S21" i="15"/>
  <c r="S17" i="15"/>
  <c r="S11" i="15"/>
  <c r="I23" i="15"/>
  <c r="I14" i="15"/>
  <c r="I12" i="15"/>
  <c r="I11" i="15"/>
  <c r="N26" i="15"/>
  <c r="N16" i="15"/>
  <c r="N10" i="15"/>
  <c r="N8" i="15"/>
  <c r="N6" i="15"/>
  <c r="N4" i="15"/>
  <c r="D9" i="15"/>
  <c r="D7" i="15"/>
  <c r="J40" i="7"/>
  <c r="J39" i="7"/>
  <c r="U23" i="12"/>
  <c r="V23" i="12"/>
  <c r="H9" i="15"/>
  <c r="E9" i="15"/>
  <c r="P18" i="15"/>
  <c r="P21" i="15"/>
  <c r="P20" i="15"/>
  <c r="M11" i="15"/>
  <c r="F23" i="15"/>
  <c r="F22" i="15"/>
  <c r="F13" i="15"/>
  <c r="F12" i="15"/>
  <c r="C12" i="15"/>
  <c r="C13" i="15"/>
  <c r="C9" i="15"/>
  <c r="D16" i="13"/>
  <c r="G20" i="13"/>
  <c r="E11" i="12"/>
  <c r="C16" i="13"/>
  <c r="F20" i="13"/>
  <c r="D11" i="12" s="1"/>
  <c r="C23" i="7"/>
  <c r="A23" i="7" s="1"/>
  <c r="D23" i="7"/>
  <c r="E21" i="12"/>
  <c r="F32" i="3"/>
  <c r="R23" i="7"/>
  <c r="P26" i="15"/>
  <c r="Y30" i="8"/>
  <c r="T18" i="12"/>
  <c r="Y17" i="8"/>
  <c r="Y26" i="8"/>
  <c r="T17" i="12"/>
  <c r="V26" i="8"/>
  <c r="U26" i="8"/>
  <c r="Q17" i="12"/>
  <c r="R26" i="8"/>
  <c r="O17" i="12" s="1"/>
  <c r="S16" i="8"/>
  <c r="P16" i="12"/>
  <c r="R16" i="8"/>
  <c r="P4" i="15" s="1"/>
  <c r="R11" i="8"/>
  <c r="F21" i="15" s="1"/>
  <c r="O15" i="12"/>
  <c r="R15" i="13"/>
  <c r="O10" i="12" s="1"/>
  <c r="F4" i="15"/>
  <c r="Y37" i="8"/>
  <c r="T19" i="12"/>
  <c r="V37" i="8"/>
  <c r="R19" i="12"/>
  <c r="V23" i="7"/>
  <c r="R21" i="12"/>
  <c r="V31" i="7"/>
  <c r="R22" i="12"/>
  <c r="R31" i="12"/>
  <c r="G20" i="15"/>
  <c r="X11" i="8"/>
  <c r="H21" i="15" s="1"/>
  <c r="V11" i="8"/>
  <c r="R15" i="12"/>
  <c r="Y15" i="13"/>
  <c r="T10" i="12"/>
  <c r="X15" i="13"/>
  <c r="S10" i="12" s="1"/>
  <c r="O23" i="7"/>
  <c r="O26" i="15"/>
  <c r="X23" i="7"/>
  <c r="S21" i="12" s="1"/>
  <c r="R26" i="15"/>
  <c r="Y23" i="7"/>
  <c r="T21" i="12"/>
  <c r="P11" i="15"/>
  <c r="M13" i="15"/>
  <c r="F31" i="8"/>
  <c r="M14" i="15"/>
  <c r="G31" i="8"/>
  <c r="G37" i="8"/>
  <c r="E19" i="12"/>
  <c r="V16" i="8"/>
  <c r="R16" i="12"/>
  <c r="R31" i="7"/>
  <c r="O22" i="12"/>
  <c r="U11" i="8"/>
  <c r="Q15" i="12"/>
  <c r="V16" i="7"/>
  <c r="R20" i="12"/>
  <c r="Y16" i="7"/>
  <c r="T20" i="12"/>
  <c r="R23" i="15"/>
  <c r="O23" i="15"/>
  <c r="X16" i="7"/>
  <c r="R16" i="15"/>
  <c r="R17" i="15"/>
  <c r="E13" i="12"/>
  <c r="H14" i="15"/>
  <c r="E14" i="15"/>
  <c r="E13" i="15"/>
  <c r="E12" i="15"/>
  <c r="H11" i="15"/>
  <c r="E11" i="15"/>
  <c r="X17" i="8"/>
  <c r="X26" i="8" s="1"/>
  <c r="S17" i="12" s="1"/>
  <c r="Y16" i="8"/>
  <c r="T16" i="12"/>
  <c r="X16" i="8"/>
  <c r="S16" i="12" s="1"/>
  <c r="R4" i="15"/>
  <c r="O17" i="8"/>
  <c r="O26" i="8" s="1"/>
  <c r="L2" i="13"/>
  <c r="L2" i="3"/>
  <c r="L2" i="7"/>
  <c r="G26" i="8"/>
  <c r="E17" i="12" s="1"/>
  <c r="P16" i="8"/>
  <c r="N16" i="12"/>
  <c r="G30" i="8"/>
  <c r="E18" i="12"/>
  <c r="G16" i="8"/>
  <c r="E16" i="12"/>
  <c r="V30" i="8"/>
  <c r="R18" i="12"/>
  <c r="X31" i="7"/>
  <c r="S22" i="12"/>
  <c r="R28" i="15"/>
  <c r="U31" i="7"/>
  <c r="Q22" i="12"/>
  <c r="O31" i="7"/>
  <c r="O28" i="15" s="1"/>
  <c r="N28" i="15"/>
  <c r="C31" i="7"/>
  <c r="M28" i="15"/>
  <c r="U23" i="7"/>
  <c r="Q26" i="15"/>
  <c r="N24" i="15"/>
  <c r="M24" i="15"/>
  <c r="N23" i="15"/>
  <c r="H23" i="15"/>
  <c r="E23" i="15"/>
  <c r="D23" i="15"/>
  <c r="C23" i="15"/>
  <c r="R21" i="15"/>
  <c r="O21" i="15"/>
  <c r="N21" i="15"/>
  <c r="H22" i="15"/>
  <c r="E22" i="15"/>
  <c r="D22" i="15"/>
  <c r="C6" i="8"/>
  <c r="C22" i="15" s="1"/>
  <c r="N20" i="15"/>
  <c r="N19" i="15"/>
  <c r="S14" i="12"/>
  <c r="R18" i="15"/>
  <c r="O18" i="15"/>
  <c r="N18" i="15"/>
  <c r="M18" i="15"/>
  <c r="O17" i="15"/>
  <c r="N17" i="15"/>
  <c r="M17" i="15"/>
  <c r="D13" i="12"/>
  <c r="U16" i="7"/>
  <c r="Q20" i="12"/>
  <c r="C16" i="7"/>
  <c r="D20" i="12" s="1"/>
  <c r="M16" i="15"/>
  <c r="F23" i="13"/>
  <c r="C17" i="15"/>
  <c r="A23" i="13"/>
  <c r="H16" i="15"/>
  <c r="U20" i="13"/>
  <c r="G16" i="15" s="1"/>
  <c r="R14" i="15"/>
  <c r="R13" i="15"/>
  <c r="P13" i="15"/>
  <c r="O13" i="15"/>
  <c r="N13" i="15"/>
  <c r="F14" i="15"/>
  <c r="D14" i="15"/>
  <c r="C12" i="13"/>
  <c r="C14" i="15"/>
  <c r="D13" i="15"/>
  <c r="R11" i="15"/>
  <c r="O11" i="15"/>
  <c r="N11" i="15"/>
  <c r="D12" i="15"/>
  <c r="X37" i="8"/>
  <c r="R10" i="15" s="1"/>
  <c r="U37" i="8"/>
  <c r="Q19" i="12"/>
  <c r="O37" i="8"/>
  <c r="M19" i="12" s="1"/>
  <c r="F11" i="15"/>
  <c r="D11" i="15"/>
  <c r="X30" i="8"/>
  <c r="R8" i="15" s="1"/>
  <c r="S18" i="12"/>
  <c r="U30" i="8"/>
  <c r="Q18" i="12"/>
  <c r="R30" i="8"/>
  <c r="O30" i="8"/>
  <c r="M18" i="12" s="1"/>
  <c r="O8" i="15"/>
  <c r="F30" i="8"/>
  <c r="F9" i="15"/>
  <c r="H7" i="15"/>
  <c r="F7" i="15"/>
  <c r="E7" i="15"/>
  <c r="C7" i="15"/>
  <c r="F26" i="8"/>
  <c r="D17" i="12" s="1"/>
  <c r="U15" i="13"/>
  <c r="Q10" i="12"/>
  <c r="U16" i="8"/>
  <c r="Q16" i="12"/>
  <c r="O16" i="8"/>
  <c r="O4" i="15"/>
  <c r="F16" i="8"/>
  <c r="M4" i="15" s="1"/>
  <c r="U32" i="3"/>
  <c r="G4" i="15" s="1"/>
  <c r="L22" i="12"/>
  <c r="Y31" i="7"/>
  <c r="T22" i="12"/>
  <c r="T31" i="12"/>
  <c r="D31" i="7"/>
  <c r="E22" i="12"/>
  <c r="E28" i="12"/>
  <c r="V28" i="12"/>
  <c r="D16" i="7"/>
  <c r="E20" i="12"/>
  <c r="P14" i="12"/>
  <c r="G38" i="13"/>
  <c r="E14" i="12"/>
  <c r="R13" i="12"/>
  <c r="Q13" i="12"/>
  <c r="J13" i="12"/>
  <c r="V15" i="13"/>
  <c r="R10" i="12"/>
  <c r="U2" i="13"/>
  <c r="N2" i="13"/>
  <c r="A2" i="13"/>
  <c r="U12" i="12"/>
  <c r="G23" i="13"/>
  <c r="D50" i="12"/>
  <c r="A2" i="3"/>
  <c r="U2" i="3"/>
  <c r="N2" i="3"/>
  <c r="A2" i="8"/>
  <c r="U2" i="8"/>
  <c r="N2" i="8"/>
  <c r="A2" i="7"/>
  <c r="U2" i="7"/>
  <c r="N2" i="7"/>
  <c r="K31" i="12"/>
  <c r="U31" i="12" s="1"/>
  <c r="K30" i="12"/>
  <c r="U30" i="12"/>
  <c r="U32" i="12"/>
  <c r="D16" i="15"/>
  <c r="D22" i="12"/>
  <c r="D28" i="12"/>
  <c r="U28" i="12"/>
  <c r="M8" i="15"/>
  <c r="C18" i="15"/>
  <c r="E20" i="15"/>
  <c r="Q11" i="12"/>
  <c r="J30" i="12"/>
  <c r="J20" i="12"/>
  <c r="J10" i="12"/>
  <c r="E9" i="12"/>
  <c r="H20" i="15"/>
  <c r="V42" i="8"/>
  <c r="D18" i="12"/>
  <c r="R17" i="12"/>
  <c r="T30" i="12"/>
  <c r="Q14" i="12"/>
  <c r="D20" i="15"/>
  <c r="O11" i="12"/>
  <c r="Q21" i="12"/>
  <c r="Q6" i="15"/>
  <c r="C20" i="15"/>
  <c r="V31" i="12"/>
  <c r="V22" i="12"/>
  <c r="B53" i="12"/>
  <c r="V21" i="12"/>
  <c r="P42" i="8"/>
  <c r="V19" i="12"/>
  <c r="P30" i="12"/>
  <c r="N30" i="12"/>
  <c r="E27" i="12"/>
  <c r="V27" i="12"/>
  <c r="P28" i="15"/>
  <c r="M16" i="12"/>
  <c r="E18" i="15"/>
  <c r="F37" i="8"/>
  <c r="M10" i="15" s="1"/>
  <c r="C16" i="15"/>
  <c r="V16" i="12"/>
  <c r="V13" i="12"/>
  <c r="L2" i="8"/>
  <c r="R32" i="12"/>
  <c r="I4" i="12"/>
  <c r="S20" i="12"/>
  <c r="M21" i="12"/>
  <c r="O13" i="12"/>
  <c r="F18" i="15"/>
  <c r="Q28" i="15"/>
  <c r="O21" i="12"/>
  <c r="I16" i="12"/>
  <c r="I13" i="12"/>
  <c r="S11" i="12"/>
  <c r="F16" i="15"/>
  <c r="V11" i="12"/>
  <c r="F2" i="13"/>
  <c r="O9" i="12"/>
  <c r="G11" i="8"/>
  <c r="E15" i="12" s="1"/>
  <c r="J18" i="12"/>
  <c r="J24" i="12"/>
  <c r="V18" i="12"/>
  <c r="N24" i="12" l="1"/>
  <c r="N32" i="12"/>
  <c r="M34" i="12" s="1"/>
  <c r="T24" i="12"/>
  <c r="T32" i="12"/>
  <c r="S34" i="12" s="1"/>
  <c r="Y42" i="8"/>
  <c r="V15" i="12"/>
  <c r="L33" i="12"/>
  <c r="E26" i="12"/>
  <c r="V26" i="12" s="1"/>
  <c r="V10" i="12"/>
  <c r="A16" i="7"/>
  <c r="K33" i="12"/>
  <c r="U33" i="12" s="1"/>
  <c r="K24" i="12"/>
  <c r="K37" i="7" s="1"/>
  <c r="I4" i="15"/>
  <c r="S29" i="15" s="1"/>
  <c r="O20" i="12"/>
  <c r="S19" i="12"/>
  <c r="A30" i="8"/>
  <c r="R6" i="15"/>
  <c r="R29" i="15" s="1"/>
  <c r="S15" i="12"/>
  <c r="S13" i="12"/>
  <c r="U13" i="12" s="1"/>
  <c r="H6" i="15"/>
  <c r="S9" i="12"/>
  <c r="Q9" i="12"/>
  <c r="Q29" i="15"/>
  <c r="Q24" i="12"/>
  <c r="T37" i="7" s="1"/>
  <c r="P16" i="15"/>
  <c r="P20" i="12"/>
  <c r="V20" i="12" s="1"/>
  <c r="P8" i="15"/>
  <c r="O18" i="12"/>
  <c r="P6" i="15"/>
  <c r="G42" i="8"/>
  <c r="O16" i="12"/>
  <c r="F20" i="15"/>
  <c r="A32" i="13"/>
  <c r="F6" i="15"/>
  <c r="V9" i="12"/>
  <c r="M22" i="12"/>
  <c r="U22" i="12" s="1"/>
  <c r="A31" i="7"/>
  <c r="O16" i="15"/>
  <c r="O29" i="15" s="1"/>
  <c r="U20" i="12"/>
  <c r="O10" i="15"/>
  <c r="M17" i="12"/>
  <c r="O6" i="15"/>
  <c r="U17" i="12"/>
  <c r="M15" i="12"/>
  <c r="E16" i="15"/>
  <c r="U11" i="12"/>
  <c r="M10" i="12"/>
  <c r="M9" i="12"/>
  <c r="U18" i="12"/>
  <c r="V14" i="12"/>
  <c r="R30" i="12"/>
  <c r="R24" i="12"/>
  <c r="U14" i="12"/>
  <c r="I24" i="12"/>
  <c r="H37" i="7" s="1"/>
  <c r="A15" i="13"/>
  <c r="D4" i="15"/>
  <c r="N29" i="15" s="1"/>
  <c r="A32" i="3"/>
  <c r="M26" i="15"/>
  <c r="D21" i="12"/>
  <c r="U21" i="12" s="1"/>
  <c r="A37" i="8"/>
  <c r="D19" i="12"/>
  <c r="U19" i="12" s="1"/>
  <c r="V17" i="12"/>
  <c r="E29" i="12"/>
  <c r="E24" i="12"/>
  <c r="A26" i="8"/>
  <c r="M6" i="15"/>
  <c r="F11" i="8"/>
  <c r="D16" i="12"/>
  <c r="A16" i="8"/>
  <c r="D27" i="12"/>
  <c r="U27" i="12" s="1"/>
  <c r="A38" i="13"/>
  <c r="A20" i="13"/>
  <c r="C11" i="15"/>
  <c r="D10" i="12"/>
  <c r="U10" i="12" s="1"/>
  <c r="C6" i="15"/>
  <c r="C4" i="15"/>
  <c r="D9" i="12"/>
  <c r="X42" i="13"/>
  <c r="X38" i="7"/>
  <c r="X43" i="8"/>
  <c r="F2" i="8" l="1"/>
  <c r="V33" i="12"/>
  <c r="K34" i="12"/>
  <c r="V24" i="12"/>
  <c r="D4" i="12" s="1"/>
  <c r="I2" i="13" s="1"/>
  <c r="P32" i="12"/>
  <c r="V32" i="12" s="1"/>
  <c r="S24" i="12"/>
  <c r="W37" i="7" s="1"/>
  <c r="P24" i="12"/>
  <c r="O24" i="12"/>
  <c r="Q37" i="7" s="1"/>
  <c r="P29" i="15"/>
  <c r="M24" i="12"/>
  <c r="N37" i="7" s="1"/>
  <c r="Q34" i="12"/>
  <c r="V30" i="12"/>
  <c r="V29" i="12"/>
  <c r="D34" i="12"/>
  <c r="C21" i="15"/>
  <c r="D15" i="12"/>
  <c r="U15" i="12" s="1"/>
  <c r="A11" i="8"/>
  <c r="M29" i="15"/>
  <c r="D29" i="12"/>
  <c r="U29" i="12" s="1"/>
  <c r="U16" i="12"/>
  <c r="D26" i="12"/>
  <c r="U26" i="12" s="1"/>
  <c r="U9" i="12"/>
  <c r="D24" i="12"/>
  <c r="B37" i="7" s="1"/>
  <c r="I2" i="8" l="1"/>
  <c r="I2" i="7"/>
  <c r="O34" i="12"/>
  <c r="U34" i="12" s="1"/>
  <c r="I2" i="3"/>
  <c r="A37" i="7"/>
  <c r="U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6" authorId="0" shapeId="0" xr:uid="{C6CA510B-C0D5-428E-8A6E-509131E2FC17}">
      <text>
        <r>
          <rPr>
            <b/>
            <sz val="12"/>
            <color indexed="8"/>
            <rFont val="ＭＳ Ｐゴシック"/>
            <family val="3"/>
            <charset val="128"/>
          </rPr>
          <t xml:space="preserve"> </t>
        </r>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<sst xmlns="http://schemas.openxmlformats.org/spreadsheetml/2006/main" count="1065" uniqueCount="523">
  <si>
    <t>折込部数改定及び営業のご案内についてのお知らせ</t>
    <rPh sb="0" eb="2">
      <t>オリコミ</t>
    </rPh>
    <rPh sb="2" eb="4">
      <t>ブスウ</t>
    </rPh>
    <rPh sb="4" eb="6">
      <t>カイテイ</t>
    </rPh>
    <rPh sb="6" eb="7">
      <t>オヨ</t>
    </rPh>
    <rPh sb="8" eb="10">
      <t>エイギョウ</t>
    </rPh>
    <rPh sb="12" eb="14">
      <t>アンナイ</t>
    </rPh>
    <rPh sb="20" eb="21">
      <t>シ</t>
    </rPh>
    <phoneticPr fontId="2"/>
  </si>
  <si>
    <t>香川県折込部数表</t>
    <rPh sb="0" eb="3">
      <t>カガワケン</t>
    </rPh>
    <rPh sb="3" eb="5">
      <t>オリコミ</t>
    </rPh>
    <rPh sb="5" eb="7">
      <t>ブスウ</t>
    </rPh>
    <rPh sb="7" eb="8">
      <t>ヒョウ</t>
    </rPh>
    <phoneticPr fontId="2"/>
  </si>
  <si>
    <t>香川郡</t>
    <rPh sb="0" eb="3">
      <t>カガワグン</t>
    </rPh>
    <phoneticPr fontId="2"/>
  </si>
  <si>
    <t>木田郡</t>
    <rPh sb="0" eb="2">
      <t>キタ</t>
    </rPh>
    <rPh sb="2" eb="3">
      <t>グン</t>
    </rPh>
    <phoneticPr fontId="2"/>
  </si>
  <si>
    <t>綾歌郡</t>
    <rPh sb="0" eb="3">
      <t>アヤウタグン</t>
    </rPh>
    <phoneticPr fontId="2"/>
  </si>
  <si>
    <t>小豆郡</t>
    <rPh sb="0" eb="3">
      <t>ショウズグン</t>
    </rPh>
    <phoneticPr fontId="2"/>
  </si>
  <si>
    <t>坂出市</t>
    <rPh sb="0" eb="3">
      <t>サカイデシ</t>
    </rPh>
    <phoneticPr fontId="2"/>
  </si>
  <si>
    <t>丸亀市</t>
    <rPh sb="0" eb="3">
      <t>マルガメシ</t>
    </rPh>
    <phoneticPr fontId="2"/>
  </si>
  <si>
    <t>善通寺市</t>
    <rPh sb="0" eb="4">
      <t>ゼンツウジシ</t>
    </rPh>
    <phoneticPr fontId="2"/>
  </si>
  <si>
    <t>仲多度郡</t>
    <rPh sb="0" eb="4">
      <t>ナカタドグン</t>
    </rPh>
    <phoneticPr fontId="2"/>
  </si>
  <si>
    <t>観音寺市</t>
    <rPh sb="0" eb="4">
      <t>カンオンジシ</t>
    </rPh>
    <phoneticPr fontId="2"/>
  </si>
  <si>
    <t>配布数</t>
    <rPh sb="0" eb="2">
      <t>ハイフ</t>
    </rPh>
    <rPh sb="2" eb="3">
      <t>スウ</t>
    </rPh>
    <phoneticPr fontId="2"/>
  </si>
  <si>
    <t>西植田</t>
    <rPh sb="0" eb="3">
      <t>ニシウエタ</t>
    </rPh>
    <phoneticPr fontId="2"/>
  </si>
  <si>
    <t>高松中央</t>
    <rPh sb="0" eb="2">
      <t>タカマツ</t>
    </rPh>
    <rPh sb="2" eb="4">
      <t>チュウオウ</t>
    </rPh>
    <phoneticPr fontId="2"/>
  </si>
  <si>
    <t>仏生山</t>
    <rPh sb="0" eb="3">
      <t>ブッショウザン</t>
    </rPh>
    <phoneticPr fontId="2"/>
  </si>
  <si>
    <t>計</t>
    <rPh sb="0" eb="1">
      <t>ケイ</t>
    </rPh>
    <phoneticPr fontId="2"/>
  </si>
  <si>
    <t>三木町</t>
    <rPh sb="0" eb="2">
      <t>ミキ</t>
    </rPh>
    <rPh sb="2" eb="3">
      <t>チョウ</t>
    </rPh>
    <phoneticPr fontId="2"/>
  </si>
  <si>
    <t>香川町</t>
    <rPh sb="0" eb="3">
      <t>カガワチョウ</t>
    </rPh>
    <phoneticPr fontId="2"/>
  </si>
  <si>
    <t>香南町</t>
    <rPh sb="0" eb="3">
      <t>コウナンチョウ</t>
    </rPh>
    <phoneticPr fontId="2"/>
  </si>
  <si>
    <t>小豆島</t>
    <rPh sb="0" eb="3">
      <t>ショウドシマ</t>
    </rPh>
    <phoneticPr fontId="2"/>
  </si>
  <si>
    <t>国分寺町</t>
    <rPh sb="0" eb="4">
      <t>コクブンジチョウ</t>
    </rPh>
    <phoneticPr fontId="2"/>
  </si>
  <si>
    <t>国分寺</t>
    <rPh sb="0" eb="3">
      <t>コクブンジ</t>
    </rPh>
    <phoneticPr fontId="2"/>
  </si>
  <si>
    <t>宇多津</t>
    <rPh sb="0" eb="3">
      <t>ウタヅ</t>
    </rPh>
    <phoneticPr fontId="2"/>
  </si>
  <si>
    <t>丸亀東</t>
    <rPh sb="0" eb="2">
      <t>マルガメ</t>
    </rPh>
    <rPh sb="2" eb="3">
      <t>ヒガシ</t>
    </rPh>
    <phoneticPr fontId="2"/>
  </si>
  <si>
    <t>丸亀南</t>
    <rPh sb="0" eb="2">
      <t>マルガメ</t>
    </rPh>
    <rPh sb="2" eb="3">
      <t>ミナミ</t>
    </rPh>
    <phoneticPr fontId="2"/>
  </si>
  <si>
    <t>丸亀西</t>
    <rPh sb="0" eb="2">
      <t>マルガメ</t>
    </rPh>
    <rPh sb="2" eb="3">
      <t>ニシ</t>
    </rPh>
    <phoneticPr fontId="2"/>
  </si>
  <si>
    <t>善通寺</t>
    <rPh sb="0" eb="3">
      <t>ゼンツウジ</t>
    </rPh>
    <phoneticPr fontId="2"/>
  </si>
  <si>
    <t>善通寺南</t>
    <rPh sb="0" eb="3">
      <t>ゼンツウジ</t>
    </rPh>
    <rPh sb="3" eb="4">
      <t>ミナミ</t>
    </rPh>
    <phoneticPr fontId="2"/>
  </si>
  <si>
    <t>多度津</t>
    <rPh sb="0" eb="3">
      <t>タドツ</t>
    </rPh>
    <phoneticPr fontId="2"/>
  </si>
  <si>
    <t>観音寺中央</t>
    <rPh sb="0" eb="3">
      <t>カンオンジ</t>
    </rPh>
    <rPh sb="3" eb="5">
      <t>チュウオウ</t>
    </rPh>
    <phoneticPr fontId="2"/>
  </si>
  <si>
    <t>観音寺北</t>
    <rPh sb="0" eb="3">
      <t>カンオンジ</t>
    </rPh>
    <rPh sb="3" eb="4">
      <t>キタ</t>
    </rPh>
    <phoneticPr fontId="2"/>
  </si>
  <si>
    <t>観音寺南</t>
    <rPh sb="0" eb="3">
      <t>カンオンジ</t>
    </rPh>
    <rPh sb="3" eb="4">
      <t>ミナミ</t>
    </rPh>
    <phoneticPr fontId="2"/>
  </si>
  <si>
    <t>観音寺</t>
    <rPh sb="0" eb="3">
      <t>カンオンジ</t>
    </rPh>
    <phoneticPr fontId="2"/>
  </si>
  <si>
    <t>大野原</t>
    <rPh sb="0" eb="3">
      <t>オオノハラ</t>
    </rPh>
    <phoneticPr fontId="2"/>
  </si>
  <si>
    <t>県下合計</t>
    <rPh sb="0" eb="2">
      <t>ケンカ</t>
    </rPh>
    <rPh sb="2" eb="4">
      <t>ゴウケイ</t>
    </rPh>
    <phoneticPr fontId="2"/>
  </si>
  <si>
    <t>Ｂ４厚紙</t>
    <rPh sb="2" eb="4">
      <t>アツガミ</t>
    </rPh>
    <phoneticPr fontId="2"/>
  </si>
  <si>
    <t>全国紙</t>
    <rPh sb="0" eb="3">
      <t>ゼンコクシ</t>
    </rPh>
    <phoneticPr fontId="2"/>
  </si>
  <si>
    <t>香川県合計</t>
    <rPh sb="0" eb="3">
      <t>カガワケン</t>
    </rPh>
    <rPh sb="3" eb="4">
      <t>ゴウ</t>
    </rPh>
    <rPh sb="4" eb="5">
      <t>ケイ</t>
    </rPh>
    <phoneticPr fontId="2"/>
  </si>
  <si>
    <t>※長尾</t>
    <rPh sb="1" eb="3">
      <t>ナガオ</t>
    </rPh>
    <phoneticPr fontId="2"/>
  </si>
  <si>
    <t>※寒川</t>
    <rPh sb="1" eb="3">
      <t>サンガワ</t>
    </rPh>
    <phoneticPr fontId="2"/>
  </si>
  <si>
    <t>※大川</t>
    <rPh sb="1" eb="3">
      <t>オオカワ</t>
    </rPh>
    <phoneticPr fontId="2"/>
  </si>
  <si>
    <t>一部、多度津町より配達</t>
    <rPh sb="0" eb="2">
      <t>イチブ</t>
    </rPh>
    <rPh sb="3" eb="5">
      <t>タド</t>
    </rPh>
    <rPh sb="5" eb="6">
      <t>ツ</t>
    </rPh>
    <rPh sb="6" eb="7">
      <t>チョウ</t>
    </rPh>
    <rPh sb="9" eb="11">
      <t>ハイタツ</t>
    </rPh>
    <phoneticPr fontId="2"/>
  </si>
  <si>
    <t>※宇多津</t>
    <rPh sb="1" eb="4">
      <t>ウタヅ</t>
    </rPh>
    <phoneticPr fontId="2"/>
  </si>
  <si>
    <t>※飯山</t>
    <rPh sb="1" eb="3">
      <t>ハンザン</t>
    </rPh>
    <phoneticPr fontId="2"/>
  </si>
  <si>
    <t>四 国 新 聞</t>
    <rPh sb="0" eb="1">
      <t>４</t>
    </rPh>
    <rPh sb="2" eb="3">
      <t>クニ</t>
    </rPh>
    <rPh sb="4" eb="5">
      <t>シン</t>
    </rPh>
    <rPh sb="6" eb="7">
      <t>ブン</t>
    </rPh>
    <phoneticPr fontId="2"/>
  </si>
  <si>
    <t>地区</t>
    <rPh sb="0" eb="1">
      <t>チ</t>
    </rPh>
    <rPh sb="1" eb="2">
      <t>ク</t>
    </rPh>
    <phoneticPr fontId="2"/>
  </si>
  <si>
    <t>新 聞 名</t>
    <rPh sb="0" eb="1">
      <t>シン</t>
    </rPh>
    <rPh sb="2" eb="3">
      <t>ブン</t>
    </rPh>
    <rPh sb="4" eb="5">
      <t>メイ</t>
    </rPh>
    <phoneticPr fontId="2"/>
  </si>
  <si>
    <t>地     域</t>
    <rPh sb="0" eb="1">
      <t>チ</t>
    </rPh>
    <rPh sb="6" eb="7">
      <t>イキ</t>
    </rPh>
    <phoneticPr fontId="2"/>
  </si>
  <si>
    <t>折込指定日</t>
    <rPh sb="0" eb="2">
      <t>オリコミ</t>
    </rPh>
    <rPh sb="2" eb="5">
      <t>シテイビ</t>
    </rPh>
    <phoneticPr fontId="2"/>
  </si>
  <si>
    <t>折込総数</t>
    <rPh sb="0" eb="2">
      <t>オリコミ</t>
    </rPh>
    <rPh sb="2" eb="4">
      <t>ソウスウ</t>
    </rPh>
    <phoneticPr fontId="2"/>
  </si>
  <si>
    <t>広告主名（チラシ表記の名称）</t>
    <rPh sb="0" eb="3">
      <t>コウコクヌシ</t>
    </rPh>
    <rPh sb="3" eb="4">
      <t>メイ</t>
    </rPh>
    <rPh sb="8" eb="10">
      <t>ヒョウキ</t>
    </rPh>
    <rPh sb="11" eb="13">
      <t>メイショウ</t>
    </rPh>
    <phoneticPr fontId="2"/>
  </si>
  <si>
    <t>タイトル等(詳しく記入)</t>
    <rPh sb="4" eb="5">
      <t>トウ</t>
    </rPh>
    <rPh sb="6" eb="7">
      <t>クワ</t>
    </rPh>
    <rPh sb="9" eb="11">
      <t>キニュウ</t>
    </rPh>
    <phoneticPr fontId="2"/>
  </si>
  <si>
    <t>申込者名</t>
    <rPh sb="0" eb="2">
      <t>モウシコミ</t>
    </rPh>
    <rPh sb="2" eb="3">
      <t>シャ</t>
    </rPh>
    <rPh sb="3" eb="4">
      <t>メイ</t>
    </rPh>
    <phoneticPr fontId="2"/>
  </si>
  <si>
    <t>広告主名(チラシ表記の名称)</t>
    <rPh sb="0" eb="3">
      <t>コウコクヌシ</t>
    </rPh>
    <rPh sb="3" eb="4">
      <t>メイ</t>
    </rPh>
    <rPh sb="8" eb="10">
      <t>ヒョウキ</t>
    </rPh>
    <rPh sb="11" eb="13">
      <t>メイショウ</t>
    </rPh>
    <phoneticPr fontId="2"/>
  </si>
  <si>
    <t>読 売 新 聞</t>
    <rPh sb="0" eb="1">
      <t>ドク</t>
    </rPh>
    <rPh sb="2" eb="3">
      <t>バイ</t>
    </rPh>
    <rPh sb="4" eb="5">
      <t>シン</t>
    </rPh>
    <rPh sb="6" eb="7">
      <t>ブン</t>
    </rPh>
    <phoneticPr fontId="2"/>
  </si>
  <si>
    <t>朝 日 新 聞</t>
    <rPh sb="0" eb="1">
      <t>アサ</t>
    </rPh>
    <rPh sb="2" eb="3">
      <t>ヒ</t>
    </rPh>
    <rPh sb="4" eb="5">
      <t>シン</t>
    </rPh>
    <rPh sb="6" eb="7">
      <t>ブン</t>
    </rPh>
    <phoneticPr fontId="2"/>
  </si>
  <si>
    <t>毎 日 新 聞</t>
    <rPh sb="0" eb="1">
      <t>ゴト</t>
    </rPh>
    <rPh sb="2" eb="3">
      <t>ヒ</t>
    </rPh>
    <rPh sb="4" eb="5">
      <t>シン</t>
    </rPh>
    <rPh sb="6" eb="7">
      <t>ブン</t>
    </rPh>
    <phoneticPr fontId="2"/>
  </si>
  <si>
    <t>産 経 新 聞</t>
    <rPh sb="0" eb="1">
      <t>サン</t>
    </rPh>
    <rPh sb="2" eb="3">
      <t>キョウ</t>
    </rPh>
    <rPh sb="4" eb="5">
      <t>シン</t>
    </rPh>
    <rPh sb="6" eb="7">
      <t>ブン</t>
    </rPh>
    <phoneticPr fontId="2"/>
  </si>
  <si>
    <t>日 経 新 聞</t>
    <rPh sb="0" eb="1">
      <t>ヒ</t>
    </rPh>
    <rPh sb="2" eb="3">
      <t>ヘ</t>
    </rPh>
    <rPh sb="4" eb="5">
      <t>シン</t>
    </rPh>
    <rPh sb="6" eb="7">
      <t>ブン</t>
    </rPh>
    <phoneticPr fontId="2"/>
  </si>
  <si>
    <t>全 紙 合 計</t>
    <rPh sb="0" eb="1">
      <t>ゼン</t>
    </rPh>
    <rPh sb="2" eb="3">
      <t>カミ</t>
    </rPh>
    <rPh sb="4" eb="5">
      <t>ゴウ</t>
    </rPh>
    <rPh sb="6" eb="7">
      <t>ケイ</t>
    </rPh>
    <phoneticPr fontId="2"/>
  </si>
  <si>
    <t>全紙折込数</t>
    <rPh sb="0" eb="1">
      <t>ゼン</t>
    </rPh>
    <rPh sb="1" eb="2">
      <t>カミ</t>
    </rPh>
    <rPh sb="2" eb="3">
      <t>オリ</t>
    </rPh>
    <rPh sb="3" eb="4">
      <t>コミ</t>
    </rPh>
    <rPh sb="4" eb="5">
      <t>スウ</t>
    </rPh>
    <phoneticPr fontId="2"/>
  </si>
  <si>
    <t>木太南</t>
    <rPh sb="0" eb="1">
      <t>キ</t>
    </rPh>
    <rPh sb="1" eb="2">
      <t>ブト</t>
    </rPh>
    <rPh sb="2" eb="3">
      <t>ミナミ</t>
    </rPh>
    <phoneticPr fontId="2"/>
  </si>
  <si>
    <t>古高松</t>
    <rPh sb="0" eb="1">
      <t>フル</t>
    </rPh>
    <rPh sb="1" eb="3">
      <t>タカマツ</t>
    </rPh>
    <phoneticPr fontId="2"/>
  </si>
  <si>
    <t>※津田</t>
    <rPh sb="1" eb="3">
      <t>ツダ</t>
    </rPh>
    <phoneticPr fontId="2"/>
  </si>
  <si>
    <t>丸　亀</t>
    <rPh sb="0" eb="3">
      <t>マルガメ</t>
    </rPh>
    <phoneticPr fontId="2"/>
  </si>
  <si>
    <t>※国分寺</t>
    <rPh sb="1" eb="4">
      <t>コクブンジ</t>
    </rPh>
    <phoneticPr fontId="2"/>
  </si>
  <si>
    <t>四新丸亀</t>
    <rPh sb="0" eb="1">
      <t>ヨン</t>
    </rPh>
    <rPh sb="1" eb="2">
      <t>シン</t>
    </rPh>
    <rPh sb="2" eb="4">
      <t>マルガメ</t>
    </rPh>
    <phoneticPr fontId="2"/>
  </si>
  <si>
    <t>四新本社</t>
    <rPh sb="0" eb="1">
      <t>ヨン</t>
    </rPh>
    <rPh sb="1" eb="2">
      <t>シン</t>
    </rPh>
    <rPh sb="2" eb="4">
      <t>ホンシャ</t>
    </rPh>
    <phoneticPr fontId="2"/>
  </si>
  <si>
    <t>四新南</t>
    <rPh sb="0" eb="1">
      <t>ヨン</t>
    </rPh>
    <rPh sb="1" eb="2">
      <t>シン</t>
    </rPh>
    <rPh sb="2" eb="3">
      <t>ミナミ</t>
    </rPh>
    <phoneticPr fontId="2"/>
  </si>
  <si>
    <t>四新中央</t>
    <rPh sb="0" eb="1">
      <t>ヨン</t>
    </rPh>
    <rPh sb="1" eb="2">
      <t>シン</t>
    </rPh>
    <rPh sb="2" eb="4">
      <t>チュウオウ</t>
    </rPh>
    <phoneticPr fontId="2"/>
  </si>
  <si>
    <t>高松東</t>
    <rPh sb="0" eb="2">
      <t>タカマツ</t>
    </rPh>
    <rPh sb="2" eb="3">
      <t>ヒガシ</t>
    </rPh>
    <phoneticPr fontId="2"/>
  </si>
  <si>
    <t>さぬき市</t>
    <rPh sb="3" eb="4">
      <t>シ</t>
    </rPh>
    <phoneticPr fontId="2"/>
  </si>
  <si>
    <t>東かがわ市</t>
    <rPh sb="0" eb="1">
      <t>ヒガシ</t>
    </rPh>
    <rPh sb="4" eb="5">
      <t>シ</t>
    </rPh>
    <phoneticPr fontId="2"/>
  </si>
  <si>
    <t>四国新聞</t>
    <rPh sb="0" eb="1">
      <t>４</t>
    </rPh>
    <rPh sb="1" eb="2">
      <t>クニ</t>
    </rPh>
    <rPh sb="2" eb="3">
      <t>シン</t>
    </rPh>
    <rPh sb="3" eb="4">
      <t>ブン</t>
    </rPh>
    <phoneticPr fontId="2"/>
  </si>
  <si>
    <t>四新東部</t>
    <rPh sb="0" eb="1">
      <t>ヨン</t>
    </rPh>
    <rPh sb="1" eb="2">
      <t>シン</t>
    </rPh>
    <rPh sb="2" eb="4">
      <t>トウブ</t>
    </rPh>
    <phoneticPr fontId="2"/>
  </si>
  <si>
    <t>さぬき志度</t>
    <rPh sb="3" eb="5">
      <t>シド</t>
    </rPh>
    <phoneticPr fontId="2"/>
  </si>
  <si>
    <t>さぬき東部</t>
    <rPh sb="3" eb="5">
      <t>トウブ</t>
    </rPh>
    <phoneticPr fontId="2"/>
  </si>
  <si>
    <t>さぬき中央</t>
    <rPh sb="3" eb="5">
      <t>チュウオウ</t>
    </rPh>
    <phoneticPr fontId="2"/>
  </si>
  <si>
    <t>四新宇多津</t>
    <rPh sb="0" eb="1">
      <t>ヨン</t>
    </rPh>
    <rPh sb="1" eb="2">
      <t>シン</t>
    </rPh>
    <rPh sb="2" eb="5">
      <t>ウタヅ</t>
    </rPh>
    <phoneticPr fontId="2"/>
  </si>
  <si>
    <t>塩江町</t>
    <rPh sb="0" eb="1">
      <t>シオ</t>
    </rPh>
    <rPh sb="1" eb="2">
      <t>エ</t>
    </rPh>
    <rPh sb="2" eb="3">
      <t>マチ</t>
    </rPh>
    <phoneticPr fontId="2"/>
  </si>
  <si>
    <t>四 国 新 聞</t>
    <rPh sb="0" eb="1">
      <t>ヨン</t>
    </rPh>
    <rPh sb="2" eb="3">
      <t>コク</t>
    </rPh>
    <rPh sb="4" eb="5">
      <t>シン</t>
    </rPh>
    <rPh sb="6" eb="7">
      <t>ブン</t>
    </rPh>
    <phoneticPr fontId="2"/>
  </si>
  <si>
    <t>直　島　は　岡　山　管　轄</t>
    <rPh sb="0" eb="1">
      <t>チョク</t>
    </rPh>
    <rPh sb="2" eb="3">
      <t>シマ</t>
    </rPh>
    <rPh sb="6" eb="7">
      <t>オカ</t>
    </rPh>
    <rPh sb="8" eb="9">
      <t>ヤマ</t>
    </rPh>
    <rPh sb="10" eb="11">
      <t>カン</t>
    </rPh>
    <rPh sb="12" eb="13">
      <t>カツ</t>
    </rPh>
    <phoneticPr fontId="2"/>
  </si>
  <si>
    <t>旧坂出西 含む</t>
    <rPh sb="0" eb="1">
      <t>キュウ</t>
    </rPh>
    <rPh sb="1" eb="3">
      <t>サカイデ</t>
    </rPh>
    <rPh sb="3" eb="4">
      <t>ニシ</t>
    </rPh>
    <rPh sb="5" eb="6">
      <t>フク</t>
    </rPh>
    <phoneticPr fontId="2"/>
  </si>
  <si>
    <t>高松市②</t>
    <rPh sb="0" eb="3">
      <t>タカマツシ</t>
    </rPh>
    <phoneticPr fontId="2"/>
  </si>
  <si>
    <t>綾川町</t>
    <rPh sb="0" eb="1">
      <t>リョウ</t>
    </rPh>
    <rPh sb="1" eb="2">
      <t>カワ</t>
    </rPh>
    <rPh sb="2" eb="3">
      <t>チョウ</t>
    </rPh>
    <phoneticPr fontId="2"/>
  </si>
  <si>
    <t>綾歌郡</t>
    <rPh sb="0" eb="1">
      <t>アヤ</t>
    </rPh>
    <rPh sb="1" eb="2">
      <t>ウタ</t>
    </rPh>
    <rPh sb="2" eb="3">
      <t>グン</t>
    </rPh>
    <phoneticPr fontId="2"/>
  </si>
  <si>
    <t>三　豊　市</t>
    <rPh sb="0" eb="1">
      <t>サン</t>
    </rPh>
    <rPh sb="2" eb="3">
      <t>トヨ</t>
    </rPh>
    <rPh sb="4" eb="5">
      <t>シ</t>
    </rPh>
    <phoneticPr fontId="2"/>
  </si>
  <si>
    <t>丸 亀 市</t>
    <rPh sb="0" eb="1">
      <t>マル</t>
    </rPh>
    <rPh sb="2" eb="3">
      <t>カメ</t>
    </rPh>
    <rPh sb="4" eb="5">
      <t>シ</t>
    </rPh>
    <phoneticPr fontId="2"/>
  </si>
  <si>
    <t>高　　松　　市  ①</t>
    <rPh sb="0" eb="1">
      <t>タカ</t>
    </rPh>
    <rPh sb="3" eb="4">
      <t>マツ</t>
    </rPh>
    <rPh sb="6" eb="7">
      <t>シ</t>
    </rPh>
    <phoneticPr fontId="2"/>
  </si>
  <si>
    <t>まんのう町</t>
    <rPh sb="4" eb="5">
      <t>マチ</t>
    </rPh>
    <phoneticPr fontId="2"/>
  </si>
  <si>
    <t>高松市①</t>
    <rPh sb="0" eb="3">
      <t>タカマツシ</t>
    </rPh>
    <phoneticPr fontId="2"/>
  </si>
  <si>
    <t>三豊市</t>
    <rPh sb="0" eb="1">
      <t>サン</t>
    </rPh>
    <rPh sb="1" eb="3">
      <t>トヨイチ</t>
    </rPh>
    <phoneticPr fontId="2"/>
  </si>
  <si>
    <t>　　　　　　※販売店の区域と行政区域は一致していない場合があります。</t>
    <rPh sb="7" eb="10">
      <t>ハンバイテン</t>
    </rPh>
    <rPh sb="11" eb="13">
      <t>クイキ</t>
    </rPh>
    <rPh sb="14" eb="16">
      <t>ギョウセイ</t>
    </rPh>
    <rPh sb="16" eb="18">
      <t>クイキ</t>
    </rPh>
    <rPh sb="19" eb="21">
      <t>イッチ</t>
    </rPh>
    <rPh sb="26" eb="28">
      <t>バアイ</t>
    </rPh>
    <phoneticPr fontId="2"/>
  </si>
  <si>
    <t>今   里</t>
    <rPh sb="0" eb="1">
      <t>イマ</t>
    </rPh>
    <rPh sb="4" eb="5">
      <t>サト</t>
    </rPh>
    <phoneticPr fontId="2"/>
  </si>
  <si>
    <t>伏   石</t>
    <rPh sb="0" eb="1">
      <t>フシ</t>
    </rPh>
    <rPh sb="4" eb="5">
      <t>イシ</t>
    </rPh>
    <phoneticPr fontId="2"/>
  </si>
  <si>
    <t>三   谷</t>
    <rPh sb="0" eb="1">
      <t>サン</t>
    </rPh>
    <rPh sb="4" eb="5">
      <t>タニ</t>
    </rPh>
    <phoneticPr fontId="2"/>
  </si>
  <si>
    <t>一   宮</t>
    <rPh sb="0" eb="1">
      <t>イチ</t>
    </rPh>
    <rPh sb="4" eb="5">
      <t>ミヤ</t>
    </rPh>
    <phoneticPr fontId="2"/>
  </si>
  <si>
    <t>香   西</t>
    <rPh sb="0" eb="1">
      <t>カオリ</t>
    </rPh>
    <rPh sb="4" eb="5">
      <t>ニシ</t>
    </rPh>
    <phoneticPr fontId="2"/>
  </si>
  <si>
    <t>前   田</t>
    <rPh sb="0" eb="1">
      <t>マエ</t>
    </rPh>
    <rPh sb="4" eb="5">
      <t>タ</t>
    </rPh>
    <phoneticPr fontId="2"/>
  </si>
  <si>
    <t>木   太</t>
    <rPh sb="0" eb="1">
      <t>キ</t>
    </rPh>
    <rPh sb="4" eb="5">
      <t>フトシ</t>
    </rPh>
    <phoneticPr fontId="2"/>
  </si>
  <si>
    <t>円   座</t>
    <rPh sb="0" eb="1">
      <t>エン</t>
    </rPh>
    <rPh sb="4" eb="5">
      <t>ザ</t>
    </rPh>
    <phoneticPr fontId="2"/>
  </si>
  <si>
    <t>高   田</t>
    <rPh sb="0" eb="1">
      <t>タカ</t>
    </rPh>
    <rPh sb="4" eb="5">
      <t>タ</t>
    </rPh>
    <phoneticPr fontId="2"/>
  </si>
  <si>
    <t>栗   林</t>
    <rPh sb="0" eb="1">
      <t>クリ</t>
    </rPh>
    <rPh sb="4" eb="5">
      <t>ハヤシ</t>
    </rPh>
    <phoneticPr fontId="2"/>
  </si>
  <si>
    <t>東   部</t>
    <rPh sb="0" eb="1">
      <t>ヒガシ</t>
    </rPh>
    <rPh sb="4" eb="5">
      <t>ブ</t>
    </rPh>
    <phoneticPr fontId="2"/>
  </si>
  <si>
    <t>屋   島</t>
    <rPh sb="0" eb="1">
      <t>ヤ</t>
    </rPh>
    <rPh sb="4" eb="5">
      <t>シマ</t>
    </rPh>
    <phoneticPr fontId="2"/>
  </si>
  <si>
    <t>太   田</t>
    <rPh sb="0" eb="1">
      <t>フトシ</t>
    </rPh>
    <rPh sb="4" eb="5">
      <t>タ</t>
    </rPh>
    <phoneticPr fontId="2"/>
  </si>
  <si>
    <t>庵   治</t>
    <rPh sb="0" eb="1">
      <t>イオリ</t>
    </rPh>
    <rPh sb="4" eb="5">
      <t>オサム</t>
    </rPh>
    <phoneticPr fontId="2"/>
  </si>
  <si>
    <t>牟   礼</t>
    <rPh sb="0" eb="1">
      <t>ム</t>
    </rPh>
    <rPh sb="4" eb="5">
      <t>レイ</t>
    </rPh>
    <phoneticPr fontId="2"/>
  </si>
  <si>
    <t>三   木</t>
    <rPh sb="0" eb="1">
      <t>サン</t>
    </rPh>
    <rPh sb="4" eb="5">
      <t>キ</t>
    </rPh>
    <phoneticPr fontId="2"/>
  </si>
  <si>
    <t>津   田</t>
    <rPh sb="0" eb="1">
      <t>ツ</t>
    </rPh>
    <rPh sb="4" eb="5">
      <t>タ</t>
    </rPh>
    <phoneticPr fontId="2"/>
  </si>
  <si>
    <t>長   尾</t>
    <rPh sb="0" eb="1">
      <t>チョウ</t>
    </rPh>
    <rPh sb="4" eb="5">
      <t>オ</t>
    </rPh>
    <phoneticPr fontId="2"/>
  </si>
  <si>
    <t>白   鳥</t>
    <rPh sb="0" eb="1">
      <t>シロ</t>
    </rPh>
    <rPh sb="4" eb="5">
      <t>トリ</t>
    </rPh>
    <phoneticPr fontId="2"/>
  </si>
  <si>
    <t>志   度</t>
    <rPh sb="0" eb="1">
      <t>ココロザシ</t>
    </rPh>
    <rPh sb="4" eb="5">
      <t>ド</t>
    </rPh>
    <phoneticPr fontId="2"/>
  </si>
  <si>
    <t>大   内</t>
    <rPh sb="0" eb="1">
      <t>ダイ</t>
    </rPh>
    <rPh sb="4" eb="5">
      <t>ナイ</t>
    </rPh>
    <phoneticPr fontId="2"/>
  </si>
  <si>
    <t>寒   川</t>
    <rPh sb="0" eb="1">
      <t>カン</t>
    </rPh>
    <rPh sb="4" eb="5">
      <t>カワ</t>
    </rPh>
    <phoneticPr fontId="2"/>
  </si>
  <si>
    <t>大   川</t>
    <rPh sb="0" eb="1">
      <t>ダイ</t>
    </rPh>
    <rPh sb="4" eb="5">
      <t>カワ</t>
    </rPh>
    <phoneticPr fontId="2"/>
  </si>
  <si>
    <t>府   中</t>
    <rPh sb="0" eb="1">
      <t>フ</t>
    </rPh>
    <rPh sb="4" eb="5">
      <t>ナカ</t>
    </rPh>
    <phoneticPr fontId="2"/>
  </si>
  <si>
    <t>飯   山</t>
    <rPh sb="0" eb="1">
      <t>メシ</t>
    </rPh>
    <rPh sb="4" eb="5">
      <t>ヤマ</t>
    </rPh>
    <phoneticPr fontId="2"/>
  </si>
  <si>
    <t>琴   平</t>
    <rPh sb="0" eb="1">
      <t>コト</t>
    </rPh>
    <rPh sb="4" eb="5">
      <t>ヒラ</t>
    </rPh>
    <phoneticPr fontId="2"/>
  </si>
  <si>
    <t>坂   出</t>
    <rPh sb="0" eb="1">
      <t>サカ</t>
    </rPh>
    <rPh sb="4" eb="5">
      <t>デ</t>
    </rPh>
    <phoneticPr fontId="2"/>
  </si>
  <si>
    <t>南   部</t>
    <rPh sb="0" eb="1">
      <t>ナン</t>
    </rPh>
    <rPh sb="4" eb="5">
      <t>ブ</t>
    </rPh>
    <phoneticPr fontId="2"/>
  </si>
  <si>
    <t>丸   亀</t>
    <rPh sb="0" eb="1">
      <t>マル</t>
    </rPh>
    <rPh sb="4" eb="5">
      <t>カメ</t>
    </rPh>
    <phoneticPr fontId="2"/>
  </si>
  <si>
    <t>綾   歌</t>
    <rPh sb="0" eb="1">
      <t>アヤ</t>
    </rPh>
    <rPh sb="4" eb="5">
      <t>ウタ</t>
    </rPh>
    <phoneticPr fontId="2"/>
  </si>
  <si>
    <t>高   瀬</t>
    <rPh sb="0" eb="1">
      <t>タカ</t>
    </rPh>
    <rPh sb="4" eb="5">
      <t>セ</t>
    </rPh>
    <phoneticPr fontId="2"/>
  </si>
  <si>
    <t>詫   間</t>
    <rPh sb="0" eb="1">
      <t>ホコ</t>
    </rPh>
    <rPh sb="4" eb="5">
      <t>アイダ</t>
    </rPh>
    <phoneticPr fontId="2"/>
  </si>
  <si>
    <t>※財田</t>
    <rPh sb="1" eb="2">
      <t>サイ</t>
    </rPh>
    <rPh sb="2" eb="3">
      <t>タ</t>
    </rPh>
    <phoneticPr fontId="2"/>
  </si>
  <si>
    <t>三   野</t>
    <rPh sb="0" eb="1">
      <t>サン</t>
    </rPh>
    <rPh sb="4" eb="5">
      <t>ノ</t>
    </rPh>
    <phoneticPr fontId="2"/>
  </si>
  <si>
    <t>※高瀬</t>
    <rPh sb="1" eb="3">
      <t>タカセ</t>
    </rPh>
    <phoneticPr fontId="2"/>
  </si>
  <si>
    <t>仁   尾</t>
    <rPh sb="0" eb="1">
      <t>ジン</t>
    </rPh>
    <rPh sb="4" eb="5">
      <t>オ</t>
    </rPh>
    <phoneticPr fontId="2"/>
  </si>
  <si>
    <t>※豊中</t>
    <rPh sb="1" eb="2">
      <t>ユタカ</t>
    </rPh>
    <rPh sb="2" eb="3">
      <t>ナカ</t>
    </rPh>
    <phoneticPr fontId="2"/>
  </si>
  <si>
    <t>※山本</t>
    <rPh sb="1" eb="2">
      <t>ヤマ</t>
    </rPh>
    <rPh sb="2" eb="3">
      <t>ホン</t>
    </rPh>
    <phoneticPr fontId="2"/>
  </si>
  <si>
    <t>※財田</t>
    <rPh sb="1" eb="2">
      <t>ザイ</t>
    </rPh>
    <rPh sb="2" eb="3">
      <t>タ</t>
    </rPh>
    <phoneticPr fontId="2"/>
  </si>
  <si>
    <t>豊   浜</t>
    <rPh sb="0" eb="1">
      <t>ユタカ</t>
    </rPh>
    <rPh sb="4" eb="5">
      <t>ハマ</t>
    </rPh>
    <phoneticPr fontId="2"/>
  </si>
  <si>
    <t>土   庄</t>
    <rPh sb="0" eb="1">
      <t>ツチ</t>
    </rPh>
    <rPh sb="4" eb="5">
      <t>ショウ</t>
    </rPh>
    <phoneticPr fontId="2"/>
  </si>
  <si>
    <t>内   海</t>
    <rPh sb="0" eb="1">
      <t>ウチ</t>
    </rPh>
    <rPh sb="4" eb="5">
      <t>ウミ</t>
    </rPh>
    <phoneticPr fontId="2"/>
  </si>
  <si>
    <t>池   田</t>
    <rPh sb="0" eb="1">
      <t>イケ</t>
    </rPh>
    <rPh sb="4" eb="5">
      <t>タ</t>
    </rPh>
    <phoneticPr fontId="2"/>
  </si>
  <si>
    <t>※高瀬</t>
    <rPh sb="1" eb="2">
      <t>タカ</t>
    </rPh>
    <rPh sb="2" eb="3">
      <t>セ</t>
    </rPh>
    <phoneticPr fontId="2"/>
  </si>
  <si>
    <t>豊   中</t>
    <rPh sb="0" eb="1">
      <t>ユタカ</t>
    </rPh>
    <rPh sb="4" eb="5">
      <t>ナカ</t>
    </rPh>
    <phoneticPr fontId="2"/>
  </si>
  <si>
    <t>山   本</t>
    <rPh sb="0" eb="1">
      <t>ヤマ</t>
    </rPh>
    <rPh sb="4" eb="5">
      <t>ホン</t>
    </rPh>
    <phoneticPr fontId="2"/>
  </si>
  <si>
    <t>財   田</t>
    <rPh sb="0" eb="1">
      <t>ザイ</t>
    </rPh>
    <rPh sb="4" eb="5">
      <t>タ</t>
    </rPh>
    <phoneticPr fontId="2"/>
  </si>
  <si>
    <t>三豊東部</t>
    <rPh sb="0" eb="2">
      <t>ミトヨ</t>
    </rPh>
    <rPh sb="2" eb="3">
      <t>ヒガシ</t>
    </rPh>
    <rPh sb="3" eb="4">
      <t>ブ</t>
    </rPh>
    <phoneticPr fontId="2"/>
  </si>
  <si>
    <t>市・郡 別</t>
    <rPh sb="0" eb="1">
      <t>シ</t>
    </rPh>
    <rPh sb="2" eb="3">
      <t>グン</t>
    </rPh>
    <rPh sb="4" eb="5">
      <t>ベツ</t>
    </rPh>
    <phoneticPr fontId="2"/>
  </si>
  <si>
    <t>綾川町</t>
    <rPh sb="0" eb="1">
      <t>アヤ</t>
    </rPh>
    <rPh sb="1" eb="2">
      <t>カワ</t>
    </rPh>
    <rPh sb="2" eb="3">
      <t>マチ</t>
    </rPh>
    <phoneticPr fontId="2"/>
  </si>
  <si>
    <t>まんのう町(旧仲南町)を一部含む</t>
    <rPh sb="4" eb="5">
      <t>マチ</t>
    </rPh>
    <rPh sb="6" eb="7">
      <t>キュウ</t>
    </rPh>
    <rPh sb="7" eb="10">
      <t>チュウナンチョウ</t>
    </rPh>
    <rPh sb="12" eb="14">
      <t>イチブ</t>
    </rPh>
    <rPh sb="14" eb="15">
      <t>フク</t>
    </rPh>
    <phoneticPr fontId="2"/>
  </si>
  <si>
    <t>元   山</t>
    <rPh sb="0" eb="1">
      <t>モト</t>
    </rPh>
    <rPh sb="4" eb="5">
      <t>ヤマ</t>
    </rPh>
    <phoneticPr fontId="2"/>
  </si>
  <si>
    <t>龍   雲</t>
    <rPh sb="0" eb="1">
      <t>リュウ</t>
    </rPh>
    <rPh sb="4" eb="5">
      <t>ウン</t>
    </rPh>
    <phoneticPr fontId="2"/>
  </si>
  <si>
    <t>亀   岡</t>
    <rPh sb="0" eb="1">
      <t>カメ</t>
    </rPh>
    <rPh sb="4" eb="5">
      <t>オカ</t>
    </rPh>
    <phoneticPr fontId="2"/>
  </si>
  <si>
    <t>高松南部</t>
    <rPh sb="0" eb="2">
      <t>タカマツ</t>
    </rPh>
    <rPh sb="2" eb="3">
      <t>ミナミ</t>
    </rPh>
    <rPh sb="3" eb="4">
      <t>ブ</t>
    </rPh>
    <phoneticPr fontId="2"/>
  </si>
  <si>
    <t>高松西部</t>
    <rPh sb="0" eb="2">
      <t>タカマツ</t>
    </rPh>
    <rPh sb="2" eb="3">
      <t>ニシ</t>
    </rPh>
    <rPh sb="3" eb="4">
      <t>ブ</t>
    </rPh>
    <phoneticPr fontId="2"/>
  </si>
  <si>
    <t>※香川町</t>
    <rPh sb="1" eb="4">
      <t>カガワチョウ</t>
    </rPh>
    <phoneticPr fontId="2"/>
  </si>
  <si>
    <t>※一部読売に含む</t>
    <rPh sb="1" eb="3">
      <t>イチブ</t>
    </rPh>
    <rPh sb="3" eb="5">
      <t>ヨミウリ</t>
    </rPh>
    <rPh sb="6" eb="7">
      <t>フク</t>
    </rPh>
    <phoneticPr fontId="2"/>
  </si>
  <si>
    <t>（三木東部）</t>
    <rPh sb="1" eb="3">
      <t>ミキ</t>
    </rPh>
    <rPh sb="3" eb="5">
      <t>トウブ</t>
    </rPh>
    <phoneticPr fontId="2"/>
  </si>
  <si>
    <t>香川町</t>
    <rPh sb="0" eb="2">
      <t>カガワ</t>
    </rPh>
    <rPh sb="2" eb="3">
      <t>マチ</t>
    </rPh>
    <phoneticPr fontId="2"/>
  </si>
  <si>
    <t>香南町</t>
    <rPh sb="0" eb="2">
      <t>コウナン</t>
    </rPh>
    <rPh sb="2" eb="3">
      <t>マチ</t>
    </rPh>
    <phoneticPr fontId="2"/>
  </si>
  <si>
    <t>塩江町</t>
    <rPh sb="0" eb="2">
      <t>シオノエ</t>
    </rPh>
    <rPh sb="2" eb="3">
      <t>マチ</t>
    </rPh>
    <phoneticPr fontId="2"/>
  </si>
  <si>
    <t>国分寺町</t>
    <rPh sb="0" eb="3">
      <t>コクブンジ</t>
    </rPh>
    <rPh sb="3" eb="4">
      <t>マチ</t>
    </rPh>
    <phoneticPr fontId="2"/>
  </si>
  <si>
    <t>木田郡 三木町</t>
    <rPh sb="0" eb="2">
      <t>キタ</t>
    </rPh>
    <rPh sb="2" eb="3">
      <t>グン</t>
    </rPh>
    <rPh sb="4" eb="6">
      <t>ミキ</t>
    </rPh>
    <rPh sb="6" eb="7">
      <t>マチ</t>
    </rPh>
    <phoneticPr fontId="2"/>
  </si>
  <si>
    <t>香川郡 直島町</t>
    <rPh sb="0" eb="3">
      <t>カガワグン</t>
    </rPh>
    <rPh sb="4" eb="6">
      <t>ナオシマ</t>
    </rPh>
    <rPh sb="6" eb="7">
      <t>マチ</t>
    </rPh>
    <phoneticPr fontId="2"/>
  </si>
  <si>
    <t>宇多津町</t>
    <rPh sb="0" eb="3">
      <t>ウタヅ</t>
    </rPh>
    <rPh sb="3" eb="4">
      <t>マチ</t>
    </rPh>
    <phoneticPr fontId="2"/>
  </si>
  <si>
    <t>多度津町</t>
    <rPh sb="0" eb="3">
      <t>タドツ</t>
    </rPh>
    <rPh sb="3" eb="4">
      <t>マチ</t>
    </rPh>
    <phoneticPr fontId="2"/>
  </si>
  <si>
    <t>琴平町</t>
    <rPh sb="0" eb="2">
      <t>コトヒラ</t>
    </rPh>
    <rPh sb="2" eb="3">
      <t>マチ</t>
    </rPh>
    <phoneticPr fontId="2"/>
  </si>
  <si>
    <t>県下総合計</t>
    <rPh sb="0" eb="2">
      <t>ケンカ</t>
    </rPh>
    <rPh sb="2" eb="3">
      <t>ソウ</t>
    </rPh>
    <rPh sb="3" eb="5">
      <t>ゴウケイ</t>
    </rPh>
    <phoneticPr fontId="2"/>
  </si>
  <si>
    <t>高瀬町</t>
    <rPh sb="0" eb="2">
      <t>タカセ</t>
    </rPh>
    <rPh sb="2" eb="3">
      <t>マチ</t>
    </rPh>
    <phoneticPr fontId="2"/>
  </si>
  <si>
    <t>詫間町</t>
    <rPh sb="0" eb="2">
      <t>タクマ</t>
    </rPh>
    <rPh sb="2" eb="3">
      <t>マチ</t>
    </rPh>
    <phoneticPr fontId="2"/>
  </si>
  <si>
    <t>三野町</t>
    <rPh sb="0" eb="2">
      <t>ミノ</t>
    </rPh>
    <rPh sb="2" eb="3">
      <t>マチ</t>
    </rPh>
    <phoneticPr fontId="2"/>
  </si>
  <si>
    <t>仁尾町</t>
    <rPh sb="0" eb="2">
      <t>ニオ</t>
    </rPh>
    <rPh sb="2" eb="3">
      <t>マチ</t>
    </rPh>
    <phoneticPr fontId="2"/>
  </si>
  <si>
    <t>豊中町</t>
    <rPh sb="0" eb="2">
      <t>トヨナカ</t>
    </rPh>
    <rPh sb="2" eb="3">
      <t>マチ</t>
    </rPh>
    <phoneticPr fontId="2"/>
  </si>
  <si>
    <t>山本町</t>
    <rPh sb="0" eb="2">
      <t>ヤマモト</t>
    </rPh>
    <rPh sb="2" eb="3">
      <t>マチ</t>
    </rPh>
    <phoneticPr fontId="2"/>
  </si>
  <si>
    <t>財田町</t>
    <rPh sb="0" eb="2">
      <t>サイタ</t>
    </rPh>
    <rPh sb="2" eb="3">
      <t>マチ</t>
    </rPh>
    <phoneticPr fontId="2"/>
  </si>
  <si>
    <t>（読）</t>
    <rPh sb="1" eb="2">
      <t>ヨ</t>
    </rPh>
    <phoneticPr fontId="2"/>
  </si>
  <si>
    <t>（毎）</t>
    <rPh sb="1" eb="2">
      <t>マイ</t>
    </rPh>
    <phoneticPr fontId="2"/>
  </si>
  <si>
    <t>一部善通寺市を配達</t>
    <rPh sb="0" eb="2">
      <t>イチブ</t>
    </rPh>
    <rPh sb="2" eb="6">
      <t>ゼンツウジシ</t>
    </rPh>
    <rPh sb="7" eb="9">
      <t>ハイタツ</t>
    </rPh>
    <phoneticPr fontId="2"/>
  </si>
  <si>
    <t>一部多度津町から配達</t>
    <rPh sb="0" eb="2">
      <t>イチブ</t>
    </rPh>
    <rPh sb="2" eb="5">
      <t>タドツ</t>
    </rPh>
    <rPh sb="5" eb="6">
      <t>マチ</t>
    </rPh>
    <rPh sb="8" eb="10">
      <t>ハイタツ</t>
    </rPh>
    <phoneticPr fontId="2"/>
  </si>
  <si>
    <t>（読・毎）</t>
    <rPh sb="1" eb="2">
      <t>ヨ</t>
    </rPh>
    <rPh sb="3" eb="4">
      <t>マイ</t>
    </rPh>
    <phoneticPr fontId="2"/>
  </si>
  <si>
    <t>一部財田町から配達</t>
    <rPh sb="0" eb="2">
      <t>イチブ</t>
    </rPh>
    <rPh sb="2" eb="4">
      <t>サイタ</t>
    </rPh>
    <rPh sb="4" eb="5">
      <t>マチ</t>
    </rPh>
    <rPh sb="7" eb="9">
      <t>ハイタツ</t>
    </rPh>
    <phoneticPr fontId="2"/>
  </si>
  <si>
    <t>一部まんのう町を配達</t>
    <rPh sb="0" eb="2">
      <t>イチブ</t>
    </rPh>
    <rPh sb="6" eb="7">
      <t>マチ</t>
    </rPh>
    <rPh sb="8" eb="10">
      <t>ハイタツ</t>
    </rPh>
    <phoneticPr fontId="2"/>
  </si>
  <si>
    <t>一部観音寺市を配達</t>
    <rPh sb="0" eb="2">
      <t>イチブ</t>
    </rPh>
    <rPh sb="2" eb="5">
      <t>カンオンジ</t>
    </rPh>
    <rPh sb="5" eb="6">
      <t>シ</t>
    </rPh>
    <rPh sb="7" eb="9">
      <t>ハイタツ</t>
    </rPh>
    <phoneticPr fontId="2"/>
  </si>
  <si>
    <t>（四）</t>
    <rPh sb="1" eb="2">
      <t>シ</t>
    </rPh>
    <phoneticPr fontId="2"/>
  </si>
  <si>
    <t>（朝）</t>
    <rPh sb="1" eb="2">
      <t>アサ</t>
    </rPh>
    <phoneticPr fontId="2"/>
  </si>
  <si>
    <t>一部豊中町から配達</t>
    <rPh sb="0" eb="2">
      <t>イチブ</t>
    </rPh>
    <rPh sb="2" eb="3">
      <t>トヨ</t>
    </rPh>
    <rPh sb="3" eb="4">
      <t>ナカ</t>
    </rPh>
    <rPh sb="4" eb="5">
      <t>マチ</t>
    </rPh>
    <rPh sb="7" eb="9">
      <t>ハイタツ</t>
    </rPh>
    <phoneticPr fontId="2"/>
  </si>
  <si>
    <t>地   区</t>
    <rPh sb="0" eb="1">
      <t>チ</t>
    </rPh>
    <rPh sb="4" eb="5">
      <t>ク</t>
    </rPh>
    <phoneticPr fontId="2"/>
  </si>
  <si>
    <t>四 国</t>
    <rPh sb="0" eb="1">
      <t>４</t>
    </rPh>
    <rPh sb="2" eb="3">
      <t>クニ</t>
    </rPh>
    <phoneticPr fontId="2"/>
  </si>
  <si>
    <t>読 売</t>
    <rPh sb="0" eb="1">
      <t>ドク</t>
    </rPh>
    <rPh sb="2" eb="3">
      <t>バイ</t>
    </rPh>
    <phoneticPr fontId="2"/>
  </si>
  <si>
    <t>朝 日</t>
    <rPh sb="0" eb="1">
      <t>アサ</t>
    </rPh>
    <rPh sb="2" eb="3">
      <t>ヒ</t>
    </rPh>
    <phoneticPr fontId="2"/>
  </si>
  <si>
    <t>毎 日</t>
    <rPh sb="0" eb="1">
      <t>ゴト</t>
    </rPh>
    <rPh sb="2" eb="3">
      <t>ヒ</t>
    </rPh>
    <phoneticPr fontId="2"/>
  </si>
  <si>
    <t>産 経</t>
    <rPh sb="0" eb="1">
      <t>サン</t>
    </rPh>
    <rPh sb="2" eb="3">
      <t>キョウ</t>
    </rPh>
    <phoneticPr fontId="2"/>
  </si>
  <si>
    <t>日 経</t>
    <rPh sb="0" eb="1">
      <t>ヒ</t>
    </rPh>
    <rPh sb="2" eb="3">
      <t>ヘ</t>
    </rPh>
    <phoneticPr fontId="2"/>
  </si>
  <si>
    <t>庵治町</t>
    <rPh sb="0" eb="1">
      <t>イオリ</t>
    </rPh>
    <rPh sb="1" eb="2">
      <t>オサム</t>
    </rPh>
    <rPh sb="2" eb="3">
      <t>マチ</t>
    </rPh>
    <phoneticPr fontId="2"/>
  </si>
  <si>
    <t>牟礼町</t>
    <rPh sb="0" eb="1">
      <t>ム</t>
    </rPh>
    <rPh sb="1" eb="2">
      <t>レイ</t>
    </rPh>
    <rPh sb="2" eb="3">
      <t>マチ</t>
    </rPh>
    <phoneticPr fontId="2"/>
  </si>
  <si>
    <t>一部、毎日を含む</t>
    <rPh sb="0" eb="2">
      <t>イチブ</t>
    </rPh>
    <rPh sb="3" eb="5">
      <t>マイニチ</t>
    </rPh>
    <rPh sb="6" eb="7">
      <t>フク</t>
    </rPh>
    <phoneticPr fontId="2"/>
  </si>
  <si>
    <t>※琴平</t>
    <rPh sb="1" eb="2">
      <t>コト</t>
    </rPh>
    <rPh sb="2" eb="3">
      <t>ヒラ</t>
    </rPh>
    <phoneticPr fontId="2"/>
  </si>
  <si>
    <t>高松販売</t>
    <rPh sb="0" eb="2">
      <t>タカマツ</t>
    </rPh>
    <rPh sb="2" eb="4">
      <t>ハンバイ</t>
    </rPh>
    <phoneticPr fontId="2"/>
  </si>
  <si>
    <t>西支店</t>
    <rPh sb="0" eb="1">
      <t>ニシ</t>
    </rPh>
    <rPh sb="1" eb="3">
      <t>シテン</t>
    </rPh>
    <phoneticPr fontId="2"/>
  </si>
  <si>
    <t>高松西</t>
    <rPh sb="0" eb="2">
      <t>タカマツ</t>
    </rPh>
    <rPh sb="2" eb="3">
      <t>ニシ</t>
    </rPh>
    <phoneticPr fontId="2"/>
  </si>
  <si>
    <t>高松南</t>
    <rPh sb="0" eb="2">
      <t>タカマツ</t>
    </rPh>
    <rPh sb="2" eb="3">
      <t>ミナミ</t>
    </rPh>
    <phoneticPr fontId="2"/>
  </si>
  <si>
    <t>高松東部</t>
    <rPh sb="0" eb="2">
      <t>タカマツ</t>
    </rPh>
    <rPh sb="2" eb="3">
      <t>ヒガシ</t>
    </rPh>
    <rPh sb="3" eb="4">
      <t>ブ</t>
    </rPh>
    <phoneticPr fontId="2"/>
  </si>
  <si>
    <t>サイズ</t>
    <phoneticPr fontId="2"/>
  </si>
  <si>
    <t>小豆島町(旧池田町)含む</t>
    <rPh sb="0" eb="3">
      <t>ショウドシマ</t>
    </rPh>
    <rPh sb="3" eb="4">
      <t>マチ</t>
    </rPh>
    <rPh sb="5" eb="6">
      <t>キュウ</t>
    </rPh>
    <rPh sb="6" eb="8">
      <t>イケダ</t>
    </rPh>
    <rPh sb="8" eb="9">
      <t>マチ</t>
    </rPh>
    <rPh sb="10" eb="11">
      <t>フク</t>
    </rPh>
    <phoneticPr fontId="2"/>
  </si>
  <si>
    <t>部 数</t>
    <rPh sb="0" eb="1">
      <t>ブ</t>
    </rPh>
    <rPh sb="2" eb="3">
      <t>カズ</t>
    </rPh>
    <phoneticPr fontId="2"/>
  </si>
  <si>
    <t>店  名</t>
    <rPh sb="0" eb="1">
      <t>ミセ</t>
    </rPh>
    <rPh sb="3" eb="4">
      <t>メイ</t>
    </rPh>
    <phoneticPr fontId="2"/>
  </si>
  <si>
    <t>年末年始は休日です。搬入には十分ご注意ください。</t>
    <rPh sb="10" eb="12">
      <t>ハンニュウ</t>
    </rPh>
    <rPh sb="14" eb="16">
      <t>ジュウブン</t>
    </rPh>
    <rPh sb="17" eb="19">
      <t>チュウイ</t>
    </rPh>
    <phoneticPr fontId="2"/>
  </si>
  <si>
    <t>記</t>
    <rPh sb="0" eb="1">
      <t>キ</t>
    </rPh>
    <phoneticPr fontId="2"/>
  </si>
  <si>
    <t>1.内容のあいまいな広告</t>
    <phoneticPr fontId="2"/>
  </si>
  <si>
    <t>2.虚偽誇大な広告</t>
    <phoneticPr fontId="2"/>
  </si>
  <si>
    <t>3.政治問題について極端な主義主張を述べた広告</t>
    <phoneticPr fontId="2"/>
  </si>
  <si>
    <t>4.中傷ひぼう広告</t>
    <phoneticPr fontId="2"/>
  </si>
  <si>
    <t>5.迷信に類する広告</t>
    <phoneticPr fontId="2"/>
  </si>
  <si>
    <t>6.せん情的な広告</t>
    <phoneticPr fontId="2"/>
  </si>
  <si>
    <t>7.抽選券等を刷り込んだ広告</t>
    <phoneticPr fontId="2"/>
  </si>
  <si>
    <t>8.不備なクーポン広告</t>
    <phoneticPr fontId="2"/>
  </si>
  <si>
    <t>9.不備な不動産広告</t>
    <phoneticPr fontId="2"/>
  </si>
  <si>
    <t>10.不備な賃金業広告</t>
    <phoneticPr fontId="2"/>
  </si>
  <si>
    <t>11.新聞形態の広告</t>
    <phoneticPr fontId="2"/>
  </si>
  <si>
    <t>12.その他折込広告としての不適切と認められる広告</t>
    <phoneticPr fontId="2"/>
  </si>
  <si>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2"/>
  </si>
  <si>
    <t>　・クーポン券の使用有効期限がないもの。</t>
    <rPh sb="6" eb="7">
      <t>ケン</t>
    </rPh>
    <rPh sb="8" eb="10">
      <t>シヨウ</t>
    </rPh>
    <rPh sb="10" eb="12">
      <t>ユウコウ</t>
    </rPh>
    <rPh sb="12" eb="14">
      <t>キゲン</t>
    </rPh>
    <phoneticPr fontId="2"/>
  </si>
  <si>
    <t>　・その他、クーポン広告規則・細則に違反したもの。</t>
    <rPh sb="4" eb="5">
      <t>タ</t>
    </rPh>
    <rPh sb="10" eb="12">
      <t>コウコク</t>
    </rPh>
    <rPh sb="12" eb="14">
      <t>キソク</t>
    </rPh>
    <rPh sb="15" eb="17">
      <t>サイソク</t>
    </rPh>
    <rPh sb="18" eb="20">
      <t>イハン</t>
    </rPh>
    <phoneticPr fontId="2"/>
  </si>
  <si>
    <t>【 新聞折込広告取り扱い基準 】</t>
    <rPh sb="2" eb="4">
      <t>シンブン</t>
    </rPh>
    <rPh sb="4" eb="6">
      <t>オリコミ</t>
    </rPh>
    <rPh sb="6" eb="8">
      <t>コウコク</t>
    </rPh>
    <rPh sb="8" eb="9">
      <t>ト</t>
    </rPh>
    <rPh sb="10" eb="11">
      <t>アツカ</t>
    </rPh>
    <rPh sb="12" eb="14">
      <t>キジュン</t>
    </rPh>
    <phoneticPr fontId="2"/>
  </si>
  <si>
    <t>　意見広告など他者を中傷ひぼうした内容のもの。また社会問題となっているものや係争中の事柄を取り扱った広告。</t>
    <rPh sb="7" eb="9">
      <t>タシャ</t>
    </rPh>
    <phoneticPr fontId="2"/>
  </si>
  <si>
    <t>　虚偽誇大な表現により、読者に不利益を与えるおそれのあるもの。</t>
    <phoneticPr fontId="2"/>
  </si>
  <si>
    <t>　医・薬学等を否定する内容や迷信に類する非科学的なもの。</t>
    <phoneticPr fontId="2"/>
  </si>
  <si>
    <t>　せん情的な文書や写真・図案等を使用したもので、青少年に有害とみられるおそれのあるもの。</t>
    <phoneticPr fontId="2"/>
  </si>
  <si>
    <t>　抽選券、懸賞応募券、福引券、金券等を刷り込んだもの。又はクーポン広告の規則・総則に違反したもの。</t>
    <phoneticPr fontId="2"/>
  </si>
  <si>
    <t>　不動産の賃貸借・分嬢広告については、広告主・免許番号・物件・交通・価格・広さ・　取引態様（売主・仲介・代理）の表示など、法や自治体の指示・公正競争規約等に反するもの。</t>
    <phoneticPr fontId="2"/>
  </si>
  <si>
    <t>　賃金業広告で賃金業規制法で定められた必要事項が表示されていないもの。</t>
    <phoneticPr fontId="2"/>
  </si>
  <si>
    <t>　新聞本紙の正常な配布に支障をきたすもの。および新聞本紙と誤認されやすいもの。</t>
    <phoneticPr fontId="2"/>
  </si>
  <si>
    <t>　2.営業時間および搬入日時</t>
    <phoneticPr fontId="2"/>
  </si>
  <si>
    <t>　3.注意事項</t>
    <phoneticPr fontId="2"/>
  </si>
  <si>
    <t>①当社の営業時間は、9時より17時までです。</t>
    <phoneticPr fontId="2"/>
  </si>
  <si>
    <t>①新聞販売店の区域と行政区域は、必ずしも一致しているとは</t>
    <phoneticPr fontId="2"/>
  </si>
  <si>
    <t>限りませんので予めご了承願います。</t>
    <phoneticPr fontId="2"/>
  </si>
  <si>
    <t>②新聞折込広告取り扱い基準などにより折り込みをお断りする</t>
    <phoneticPr fontId="2"/>
  </si>
  <si>
    <t>場合もございますので予めご承知願います。</t>
    <phoneticPr fontId="2"/>
  </si>
  <si>
    <t>③天候及び交通事情などにより、ご指定の折り込み日に折り込み</t>
    <phoneticPr fontId="2"/>
  </si>
  <si>
    <t>ができない場合もございますので予めご承知願います。</t>
    <phoneticPr fontId="2"/>
  </si>
  <si>
    <t>四国新聞</t>
    <rPh sb="0" eb="2">
      <t>シコク</t>
    </rPh>
    <rPh sb="2" eb="4">
      <t>シンブン</t>
    </rPh>
    <phoneticPr fontId="2"/>
  </si>
  <si>
    <t>さぬき市・東かがわ市</t>
    <rPh sb="3" eb="4">
      <t>シ</t>
    </rPh>
    <rPh sb="5" eb="6">
      <t>ヒガシ</t>
    </rPh>
    <rPh sb="9" eb="10">
      <t>シ</t>
    </rPh>
    <phoneticPr fontId="2"/>
  </si>
  <si>
    <t>その他の地区</t>
    <rPh sb="2" eb="3">
      <t>タ</t>
    </rPh>
    <rPh sb="4" eb="6">
      <t>チク</t>
    </rPh>
    <phoneticPr fontId="2"/>
  </si>
  <si>
    <t>香川県金額</t>
    <rPh sb="0" eb="2">
      <t>カガワ</t>
    </rPh>
    <rPh sb="2" eb="3">
      <t>ケン</t>
    </rPh>
    <rPh sb="3" eb="5">
      <t>キンガク</t>
    </rPh>
    <phoneticPr fontId="2"/>
  </si>
  <si>
    <t>備　　　　考</t>
    <rPh sb="0" eb="1">
      <t>ソナエ</t>
    </rPh>
    <rPh sb="5" eb="6">
      <t>コウ</t>
    </rPh>
    <phoneticPr fontId="2"/>
  </si>
  <si>
    <t>香 川 県</t>
    <rPh sb="0" eb="1">
      <t>カオリ</t>
    </rPh>
    <rPh sb="2" eb="3">
      <t>カワ</t>
    </rPh>
    <rPh sb="4" eb="5">
      <t>ケン</t>
    </rPh>
    <phoneticPr fontId="2"/>
  </si>
  <si>
    <t>県名</t>
    <rPh sb="0" eb="1">
      <t>ケン</t>
    </rPh>
    <rPh sb="1" eb="2">
      <t>メイ</t>
    </rPh>
    <phoneticPr fontId="2"/>
  </si>
  <si>
    <t>高松市①②・木田郡・香川郡・（綾歌郡）綾川町</t>
    <rPh sb="0" eb="3">
      <t>タカマツシ</t>
    </rPh>
    <rPh sb="6" eb="9">
      <t>キタグン</t>
    </rPh>
    <rPh sb="10" eb="13">
      <t>カガワグン</t>
    </rPh>
    <rPh sb="15" eb="18">
      <t>アヤウタグン</t>
    </rPh>
    <rPh sb="19" eb="20">
      <t>アヤ</t>
    </rPh>
    <rPh sb="20" eb="21">
      <t>カワ</t>
    </rPh>
    <rPh sb="21" eb="22">
      <t>マチ</t>
    </rPh>
    <phoneticPr fontId="2"/>
  </si>
  <si>
    <t>林</t>
    <rPh sb="0" eb="1">
      <t>ハヤシ</t>
    </rPh>
    <phoneticPr fontId="2"/>
  </si>
  <si>
    <t>新   田</t>
    <rPh sb="0" eb="1">
      <t>シン</t>
    </rPh>
    <rPh sb="4" eb="5">
      <t>タ</t>
    </rPh>
    <phoneticPr fontId="2"/>
  </si>
  <si>
    <t>新田</t>
    <rPh sb="0" eb="1">
      <t>シン</t>
    </rPh>
    <rPh sb="1" eb="2">
      <t>タ</t>
    </rPh>
    <phoneticPr fontId="2"/>
  </si>
  <si>
    <t>Ｂ４</t>
  </si>
  <si>
    <t>Ｂ３</t>
  </si>
  <si>
    <t>Ｂ２</t>
  </si>
  <si>
    <t>Ｂ４厚紙</t>
    <phoneticPr fontId="2"/>
  </si>
  <si>
    <t>基準金額</t>
    <rPh sb="0" eb="2">
      <t>キジュン</t>
    </rPh>
    <rPh sb="2" eb="4">
      <t>キンガク</t>
    </rPh>
    <phoneticPr fontId="2"/>
  </si>
  <si>
    <t>サイズ</t>
    <phoneticPr fontId="2"/>
  </si>
  <si>
    <t>基準枚数</t>
    <rPh sb="0" eb="2">
      <t>キジュン</t>
    </rPh>
    <rPh sb="2" eb="4">
      <t>マイスウ</t>
    </rPh>
    <phoneticPr fontId="2"/>
  </si>
  <si>
    <t>配送料</t>
    <rPh sb="0" eb="2">
      <t>ハイソウ</t>
    </rPh>
    <rPh sb="2" eb="3">
      <t>リョウ</t>
    </rPh>
    <phoneticPr fontId="2"/>
  </si>
  <si>
    <t>折    込    単    価 　（ 税 別 ）</t>
    <rPh sb="0" eb="1">
      <t>オリ</t>
    </rPh>
    <rPh sb="5" eb="6">
      <t>コミ</t>
    </rPh>
    <rPh sb="10" eb="11">
      <t>タン</t>
    </rPh>
    <rPh sb="15" eb="16">
      <t>アタイ</t>
    </rPh>
    <rPh sb="20" eb="21">
      <t>ゼイ</t>
    </rPh>
    <rPh sb="22" eb="23">
      <t>ベツ</t>
    </rPh>
    <phoneticPr fontId="2"/>
  </si>
  <si>
    <t>Ａ４</t>
    <phoneticPr fontId="2"/>
  </si>
  <si>
    <t>Ｂ５</t>
    <phoneticPr fontId="2"/>
  </si>
  <si>
    <t>木太前田</t>
    <rPh sb="0" eb="2">
      <t>キタ</t>
    </rPh>
    <rPh sb="2" eb="4">
      <t>マエダ</t>
    </rPh>
    <phoneticPr fontId="2"/>
  </si>
  <si>
    <t>※志度</t>
    <rPh sb="1" eb="2">
      <t>ココロザシ</t>
    </rPh>
    <rPh sb="2" eb="3">
      <t>ド</t>
    </rPh>
    <phoneticPr fontId="2"/>
  </si>
  <si>
    <t>四新松福</t>
    <rPh sb="0" eb="1">
      <t>ヨン</t>
    </rPh>
    <rPh sb="1" eb="2">
      <t>シン</t>
    </rPh>
    <rPh sb="2" eb="3">
      <t>マツ</t>
    </rPh>
    <rPh sb="3" eb="4">
      <t>フク</t>
    </rPh>
    <phoneticPr fontId="2"/>
  </si>
  <si>
    <t>※塩江町</t>
    <rPh sb="1" eb="2">
      <t>シオ</t>
    </rPh>
    <rPh sb="2" eb="3">
      <t>エ</t>
    </rPh>
    <rPh sb="3" eb="4">
      <t>マチ</t>
    </rPh>
    <phoneticPr fontId="2"/>
  </si>
  <si>
    <t>丸亀</t>
    <rPh sb="0" eb="2">
      <t>マルガメ</t>
    </rPh>
    <phoneticPr fontId="2"/>
  </si>
  <si>
    <t>サイズ</t>
    <phoneticPr fontId="2"/>
  </si>
  <si>
    <t>Ｂ５</t>
    <phoneticPr fontId="2"/>
  </si>
  <si>
    <t>サイズ</t>
    <phoneticPr fontId="2"/>
  </si>
  <si>
    <t>高松市①に含む</t>
  </si>
  <si>
    <t>直島は岡山管轄</t>
  </si>
  <si>
    <t>まんのう</t>
    <phoneticPr fontId="2"/>
  </si>
  <si>
    <t>③折込広告の搬入日時は、配布地区により異なります。</t>
    <phoneticPr fontId="2"/>
  </si>
  <si>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2"/>
  </si>
  <si>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2"/>
  </si>
  <si>
    <t>（丸　亀)</t>
    <rPh sb="1" eb="2">
      <t>マル</t>
    </rPh>
    <rPh sb="3" eb="4">
      <t>カメ</t>
    </rPh>
    <phoneticPr fontId="2"/>
  </si>
  <si>
    <t>（　西　)</t>
    <rPh sb="2" eb="3">
      <t>ニシ</t>
    </rPh>
    <phoneticPr fontId="2"/>
  </si>
  <si>
    <t>（　南　)</t>
    <rPh sb="2" eb="3">
      <t>ミナミ</t>
    </rPh>
    <phoneticPr fontId="2"/>
  </si>
  <si>
    <t>（琴   南)</t>
    <rPh sb="1" eb="2">
      <t>コト</t>
    </rPh>
    <rPh sb="5" eb="6">
      <t>ナン</t>
    </rPh>
    <phoneticPr fontId="2"/>
  </si>
  <si>
    <t>（満濃北)</t>
    <rPh sb="1" eb="3">
      <t>マンノウ</t>
    </rPh>
    <rPh sb="3" eb="4">
      <t>キタ</t>
    </rPh>
    <phoneticPr fontId="2"/>
  </si>
  <si>
    <t>四新
坂出中央</t>
    <rPh sb="0" eb="2">
      <t>ヨンシン</t>
    </rPh>
    <rPh sb="3" eb="5">
      <t>サカイデ</t>
    </rPh>
    <rPh sb="5" eb="7">
      <t>チュウオウ</t>
    </rPh>
    <phoneticPr fontId="2"/>
  </si>
  <si>
    <t>四新
坂出東</t>
    <rPh sb="0" eb="2">
      <t>ヨンシン</t>
    </rPh>
    <rPh sb="3" eb="5">
      <t>サカイデ</t>
    </rPh>
    <rPh sb="5" eb="6">
      <t>ヒガシ</t>
    </rPh>
    <phoneticPr fontId="2"/>
  </si>
  <si>
    <t>四新
丸亀今津</t>
    <rPh sb="0" eb="1">
      <t>ヨン</t>
    </rPh>
    <rPh sb="1" eb="2">
      <t>シン</t>
    </rPh>
    <rPh sb="3" eb="5">
      <t>マルガメ</t>
    </rPh>
    <rPh sb="5" eb="7">
      <t>イマヅ</t>
    </rPh>
    <phoneticPr fontId="2"/>
  </si>
  <si>
    <r>
      <t>ページ合計／</t>
    </r>
    <r>
      <rPr>
        <b/>
        <sz val="11"/>
        <color indexed="10"/>
        <rFont val="ＭＳ Ｐゴシック"/>
        <family val="3"/>
        <charset val="128"/>
      </rPr>
      <t>折込総合計</t>
    </r>
    <rPh sb="3" eb="5">
      <t>ゴウケイ</t>
    </rPh>
    <rPh sb="6" eb="8">
      <t>オリコミ</t>
    </rPh>
    <rPh sb="8" eb="10">
      <t>ソウゴウ</t>
    </rPh>
    <rPh sb="10" eb="11">
      <t>ケイ</t>
    </rPh>
    <phoneticPr fontId="2"/>
  </si>
  <si>
    <t>仏生山
三谷</t>
    <rPh sb="0" eb="3">
      <t>ブッショウザン</t>
    </rPh>
    <rPh sb="4" eb="6">
      <t>ミタニ</t>
    </rPh>
    <phoneticPr fontId="2"/>
  </si>
  <si>
    <t>四新
木太北</t>
    <rPh sb="0" eb="1">
      <t>ヨン</t>
    </rPh>
    <rPh sb="1" eb="2">
      <t>シン</t>
    </rPh>
    <rPh sb="3" eb="4">
      <t>キ</t>
    </rPh>
    <rPh sb="4" eb="5">
      <t>ブト</t>
    </rPh>
    <rPh sb="5" eb="6">
      <t>キタ</t>
    </rPh>
    <phoneticPr fontId="2"/>
  </si>
  <si>
    <t>栗林・
ハゼ</t>
    <rPh sb="0" eb="2">
      <t>リツリン</t>
    </rPh>
    <phoneticPr fontId="2"/>
  </si>
  <si>
    <t>高松中央</t>
    <rPh sb="0" eb="2">
      <t>タカマツ</t>
    </rPh>
    <rPh sb="2" eb="3">
      <t>ナカ</t>
    </rPh>
    <rPh sb="3" eb="4">
      <t>ヒサシ</t>
    </rPh>
    <phoneticPr fontId="2"/>
  </si>
  <si>
    <t>Ｂ４</t>
    <phoneticPr fontId="2"/>
  </si>
  <si>
    <t>Ｂ３</t>
    <phoneticPr fontId="2"/>
  </si>
  <si>
    <t>Ｂ２</t>
    <phoneticPr fontId="2"/>
  </si>
  <si>
    <t>総部数</t>
    <rPh sb="0" eb="1">
      <t>ソウ</t>
    </rPh>
    <rPh sb="1" eb="2">
      <t>ブ</t>
    </rPh>
    <rPh sb="2" eb="3">
      <t>カズ</t>
    </rPh>
    <phoneticPr fontId="2"/>
  </si>
  <si>
    <t>全紙部数</t>
    <rPh sb="0" eb="1">
      <t>ゼン</t>
    </rPh>
    <rPh sb="1" eb="2">
      <t>カミ</t>
    </rPh>
    <rPh sb="2" eb="3">
      <t>ブ</t>
    </rPh>
    <rPh sb="3" eb="4">
      <t>カズ</t>
    </rPh>
    <phoneticPr fontId="2"/>
  </si>
  <si>
    <t>折込数</t>
    <rPh sb="0" eb="1">
      <t>オリ</t>
    </rPh>
    <rPh sb="1" eb="2">
      <t>コミ</t>
    </rPh>
    <rPh sb="2" eb="3">
      <t>スウ</t>
    </rPh>
    <phoneticPr fontId="2"/>
  </si>
  <si>
    <t xml:space="preserve"> 小豆郡配送料（小豆島フェリー代実費）</t>
    <rPh sb="1" eb="2">
      <t>ショウ</t>
    </rPh>
    <rPh sb="2" eb="3">
      <t>マメ</t>
    </rPh>
    <rPh sb="3" eb="4">
      <t>グン</t>
    </rPh>
    <rPh sb="4" eb="6">
      <t>ハイソウ</t>
    </rPh>
    <rPh sb="6" eb="7">
      <t>リョウ</t>
    </rPh>
    <rPh sb="8" eb="11">
      <t>ショウドシマ</t>
    </rPh>
    <rPh sb="15" eb="16">
      <t>ダイ</t>
    </rPh>
    <rPh sb="16" eb="18">
      <t>ジッピ</t>
    </rPh>
    <phoneticPr fontId="2"/>
  </si>
  <si>
    <t>(国分寺東)</t>
    <rPh sb="1" eb="3">
      <t>コクブ</t>
    </rPh>
    <rPh sb="3" eb="4">
      <t>テラ</t>
    </rPh>
    <rPh sb="4" eb="5">
      <t>ヒガシ</t>
    </rPh>
    <phoneticPr fontId="2"/>
  </si>
  <si>
    <t>(国分寺西)</t>
    <rPh sb="1" eb="3">
      <t>コクブ</t>
    </rPh>
    <rPh sb="3" eb="4">
      <t>テラ</t>
    </rPh>
    <rPh sb="4" eb="5">
      <t>ニシ</t>
    </rPh>
    <phoneticPr fontId="2"/>
  </si>
  <si>
    <t>(三木西部)</t>
    <rPh sb="1" eb="3">
      <t>ミキ</t>
    </rPh>
    <rPh sb="3" eb="5">
      <t>セイブ</t>
    </rPh>
    <phoneticPr fontId="2"/>
  </si>
  <si>
    <t>(三木中央)</t>
    <rPh sb="1" eb="3">
      <t>ミキ</t>
    </rPh>
    <rPh sb="3" eb="5">
      <t>チュウオウ</t>
    </rPh>
    <phoneticPr fontId="2"/>
  </si>
  <si>
    <t>造   田</t>
    <phoneticPr fontId="2"/>
  </si>
  <si>
    <t>(四国新聞)　直 島 地 区 は 四 新 中 央 に 含 む</t>
    <phoneticPr fontId="2"/>
  </si>
  <si>
    <t>香川郡</t>
    <rPh sb="0" eb="1">
      <t>カオリ</t>
    </rPh>
    <rPh sb="1" eb="2">
      <t>カワ</t>
    </rPh>
    <rPh sb="2" eb="3">
      <t>グン</t>
    </rPh>
    <phoneticPr fontId="2"/>
  </si>
  <si>
    <t>(読売)</t>
    <rPh sb="1" eb="3">
      <t>ヨミウリ</t>
    </rPh>
    <phoneticPr fontId="2"/>
  </si>
  <si>
    <t>(朝日)</t>
    <rPh sb="1" eb="3">
      <t>アサヒ</t>
    </rPh>
    <phoneticPr fontId="2"/>
  </si>
  <si>
    <t>※ 庵　 　治</t>
    <rPh sb="2" eb="3">
      <t>アン</t>
    </rPh>
    <rPh sb="6" eb="7">
      <t>ジ</t>
    </rPh>
    <phoneticPr fontId="2"/>
  </si>
  <si>
    <t>※ 牟　　 礼</t>
    <rPh sb="2" eb="3">
      <t>ム</t>
    </rPh>
    <rPh sb="6" eb="7">
      <t>レイ</t>
    </rPh>
    <phoneticPr fontId="2"/>
  </si>
  <si>
    <t>観音寺西</t>
    <rPh sb="0" eb="3">
      <t>カンオンジ</t>
    </rPh>
    <rPh sb="3" eb="4">
      <t>ニシ</t>
    </rPh>
    <phoneticPr fontId="2"/>
  </si>
  <si>
    <t>折込見積金額（税別）</t>
    <rPh sb="0" eb="2">
      <t>オリコミ</t>
    </rPh>
    <rPh sb="2" eb="4">
      <t>ミツモリ</t>
    </rPh>
    <rPh sb="4" eb="5">
      <t>キン</t>
    </rPh>
    <rPh sb="5" eb="6">
      <t>ガク</t>
    </rPh>
    <rPh sb="7" eb="9">
      <t>ゼイベツ</t>
    </rPh>
    <phoneticPr fontId="2"/>
  </si>
  <si>
    <t>（　東　)</t>
    <rPh sb="2" eb="3">
      <t>ヒガシ</t>
    </rPh>
    <phoneticPr fontId="2"/>
  </si>
  <si>
    <t>四新松島</t>
    <rPh sb="0" eb="1">
      <t>ヨン</t>
    </rPh>
    <rPh sb="1" eb="2">
      <t>シン</t>
    </rPh>
    <rPh sb="2" eb="4">
      <t>マツシマ</t>
    </rPh>
    <phoneticPr fontId="2"/>
  </si>
  <si>
    <t>円座</t>
    <rPh sb="0" eb="2">
      <t>エンザ</t>
    </rPh>
    <phoneticPr fontId="2"/>
  </si>
  <si>
    <t>松並</t>
    <rPh sb="0" eb="2">
      <t>マツナミ</t>
    </rPh>
    <phoneticPr fontId="2"/>
  </si>
  <si>
    <t>成合</t>
    <rPh sb="0" eb="2">
      <t>ナリアイ</t>
    </rPh>
    <phoneticPr fontId="2"/>
  </si>
  <si>
    <t>たまも</t>
    <phoneticPr fontId="2"/>
  </si>
  <si>
    <t>やしま</t>
    <phoneticPr fontId="2"/>
  </si>
  <si>
    <t>三木町小蓑地区含む</t>
    <rPh sb="0" eb="2">
      <t>ミキ</t>
    </rPh>
    <rPh sb="2" eb="3">
      <t>チョウ</t>
    </rPh>
    <rPh sb="3" eb="5">
      <t>コミノ</t>
    </rPh>
    <rPh sb="5" eb="7">
      <t>チク</t>
    </rPh>
    <rPh sb="7" eb="8">
      <t>フク</t>
    </rPh>
    <phoneticPr fontId="2"/>
  </si>
  <si>
    <t>小豆島町(旧池田町)含む・豊島200含む</t>
    <rPh sb="0" eb="3">
      <t>ショウドシマ</t>
    </rPh>
    <rPh sb="3" eb="4">
      <t>マチ</t>
    </rPh>
    <rPh sb="5" eb="6">
      <t>キュウ</t>
    </rPh>
    <rPh sb="6" eb="8">
      <t>イケダ</t>
    </rPh>
    <rPh sb="8" eb="9">
      <t>マチ</t>
    </rPh>
    <rPh sb="10" eb="11">
      <t>フク</t>
    </rPh>
    <rPh sb="13" eb="15">
      <t>テシマ</t>
    </rPh>
    <rPh sb="18" eb="19">
      <t>フク</t>
    </rPh>
    <phoneticPr fontId="2"/>
  </si>
  <si>
    <t>四新屋島</t>
    <rPh sb="0" eb="1">
      <t>ヨン</t>
    </rPh>
    <rPh sb="1" eb="2">
      <t>シン</t>
    </rPh>
    <rPh sb="2" eb="4">
      <t>ヤシマ</t>
    </rPh>
    <phoneticPr fontId="2"/>
  </si>
  <si>
    <t>三豊北</t>
    <rPh sb="0" eb="2">
      <t>ミトヨ</t>
    </rPh>
    <rPh sb="2" eb="3">
      <t>キタ</t>
    </rPh>
    <phoneticPr fontId="2"/>
  </si>
  <si>
    <t>綾歌</t>
    <rPh sb="0" eb="2">
      <t>アヤウタ</t>
    </rPh>
    <phoneticPr fontId="2"/>
  </si>
  <si>
    <t>（読・朝）</t>
    <rPh sb="1" eb="2">
      <t>ヨ</t>
    </rPh>
    <rPh sb="3" eb="4">
      <t>アサ</t>
    </rPh>
    <phoneticPr fontId="2"/>
  </si>
  <si>
    <t>（朝・毎）</t>
    <rPh sb="1" eb="2">
      <t>アサ</t>
    </rPh>
    <rPh sb="3" eb="4">
      <t>マイ</t>
    </rPh>
    <phoneticPr fontId="2"/>
  </si>
  <si>
    <t>屋島</t>
    <rPh sb="0" eb="1">
      <t>ヤ</t>
    </rPh>
    <rPh sb="1" eb="2">
      <t>シマ</t>
    </rPh>
    <phoneticPr fontId="2"/>
  </si>
  <si>
    <t>屋島</t>
    <rPh sb="0" eb="2">
      <t>ヤシマ</t>
    </rPh>
    <phoneticPr fontId="2"/>
  </si>
  <si>
    <t>※平木</t>
    <rPh sb="1" eb="2">
      <t>ヒラ</t>
    </rPh>
    <rPh sb="2" eb="3">
      <t>キ</t>
    </rPh>
    <phoneticPr fontId="2"/>
  </si>
  <si>
    <t>四新塩屋</t>
    <rPh sb="0" eb="1">
      <t>ヨン</t>
    </rPh>
    <rPh sb="1" eb="2">
      <t>シン</t>
    </rPh>
    <rPh sb="2" eb="4">
      <t>シオヤ</t>
    </rPh>
    <phoneticPr fontId="2"/>
  </si>
  <si>
    <t>四新土器</t>
    <rPh sb="0" eb="1">
      <t>ヨン</t>
    </rPh>
    <rPh sb="1" eb="2">
      <t>シン</t>
    </rPh>
    <rPh sb="2" eb="4">
      <t>ドキ</t>
    </rPh>
    <phoneticPr fontId="2"/>
  </si>
  <si>
    <t>(四新大野)</t>
    <rPh sb="1" eb="2">
      <t>ヨン</t>
    </rPh>
    <rPh sb="2" eb="3">
      <t>シン</t>
    </rPh>
    <rPh sb="3" eb="4">
      <t>ダイ</t>
    </rPh>
    <rPh sb="4" eb="5">
      <t>ノ</t>
    </rPh>
    <phoneticPr fontId="2"/>
  </si>
  <si>
    <t>Ｂ１</t>
    <phoneticPr fontId="2"/>
  </si>
  <si>
    <t>小豆島除く全域</t>
    <rPh sb="0" eb="2">
      <t>ショウズ</t>
    </rPh>
    <rPh sb="2" eb="3">
      <t>シマ</t>
    </rPh>
    <rPh sb="3" eb="4">
      <t>ノゾ</t>
    </rPh>
    <rPh sb="5" eb="7">
      <t>ゼンイキ</t>
    </rPh>
    <phoneticPr fontId="2"/>
  </si>
  <si>
    <t>小豆島除く全域</t>
    <rPh sb="0" eb="3">
      <t>ショウドシマ</t>
    </rPh>
    <rPh sb="3" eb="4">
      <t>ノゾ</t>
    </rPh>
    <rPh sb="5" eb="7">
      <t>ゼンイキ</t>
    </rPh>
    <phoneticPr fontId="2"/>
  </si>
  <si>
    <t>上記料金には消費税は含まれておりません。</t>
    <rPh sb="0" eb="2">
      <t>ジョウキ</t>
    </rPh>
    <rPh sb="2" eb="4">
      <t>リョウキン</t>
    </rPh>
    <rPh sb="6" eb="8">
      <t>ショウヒ</t>
    </rPh>
    <rPh sb="8" eb="9">
      <t>ゼイ</t>
    </rPh>
    <rPh sb="10" eb="11">
      <t>フク</t>
    </rPh>
    <phoneticPr fontId="2"/>
  </si>
  <si>
    <t>※綾歌</t>
    <rPh sb="1" eb="2">
      <t>アヤ</t>
    </rPh>
    <rPh sb="2" eb="3">
      <t>ウタ</t>
    </rPh>
    <phoneticPr fontId="2"/>
  </si>
  <si>
    <t>※善通寺</t>
    <rPh sb="1" eb="4">
      <t>ゼンツウジ</t>
    </rPh>
    <phoneticPr fontId="2"/>
  </si>
  <si>
    <t>※琴　　平</t>
    <rPh sb="1" eb="2">
      <t>コト</t>
    </rPh>
    <rPh sb="4" eb="5">
      <t>ヒラ</t>
    </rPh>
    <phoneticPr fontId="2"/>
  </si>
  <si>
    <t>古高松</t>
    <rPh sb="0" eb="3">
      <t>フルタカマツ</t>
    </rPh>
    <phoneticPr fontId="2"/>
  </si>
  <si>
    <t>※坂出東部</t>
    <rPh sb="1" eb="3">
      <t>サカイデ</t>
    </rPh>
    <rPh sb="3" eb="4">
      <t>ヒガシ</t>
    </rPh>
    <rPh sb="4" eb="5">
      <t>ブ</t>
    </rPh>
    <phoneticPr fontId="2"/>
  </si>
  <si>
    <t>坂出東部</t>
    <rPh sb="0" eb="2">
      <t>サカイデ</t>
    </rPh>
    <rPh sb="2" eb="4">
      <t>トウブ</t>
    </rPh>
    <phoneticPr fontId="2"/>
  </si>
  <si>
    <t>150)</t>
    <phoneticPr fontId="2"/>
  </si>
  <si>
    <t>池田</t>
    <rPh sb="0" eb="2">
      <t>イケダ</t>
    </rPh>
    <phoneticPr fontId="2"/>
  </si>
  <si>
    <t>　一部、産経を含む</t>
    <rPh sb="1" eb="3">
      <t>イチブ</t>
    </rPh>
    <rPh sb="4" eb="6">
      <t>サンケイ</t>
    </rPh>
    <rPh sb="7" eb="8">
      <t>フク</t>
    </rPh>
    <phoneticPr fontId="2"/>
  </si>
  <si>
    <t>四新
善通寺中央</t>
    <rPh sb="0" eb="1">
      <t>ヨン</t>
    </rPh>
    <rPh sb="1" eb="2">
      <t>シン</t>
    </rPh>
    <rPh sb="3" eb="6">
      <t>ゼンツウジ</t>
    </rPh>
    <rPh sb="6" eb="8">
      <t>チュウオウ</t>
    </rPh>
    <phoneticPr fontId="2"/>
  </si>
  <si>
    <t>太田</t>
    <rPh sb="0" eb="2">
      <t>オオタ</t>
    </rPh>
    <phoneticPr fontId="2"/>
  </si>
  <si>
    <t>(川　　　東)</t>
    <rPh sb="1" eb="2">
      <t>カワ</t>
    </rPh>
    <rPh sb="5" eb="6">
      <t>ヒガシ</t>
    </rPh>
    <phoneticPr fontId="2"/>
  </si>
  <si>
    <t>香南</t>
    <rPh sb="0" eb="2">
      <t>コウナン</t>
    </rPh>
    <phoneticPr fontId="2"/>
  </si>
  <si>
    <t>四新一宮</t>
    <rPh sb="0" eb="1">
      <t>ヨン</t>
    </rPh>
    <rPh sb="1" eb="2">
      <t>シン</t>
    </rPh>
    <rPh sb="2" eb="4">
      <t>イチノミヤ</t>
    </rPh>
    <phoneticPr fontId="2"/>
  </si>
  <si>
    <t>四新　　　　　屋島東</t>
    <rPh sb="0" eb="1">
      <t>ヨン</t>
    </rPh>
    <rPh sb="1" eb="2">
      <t>シン</t>
    </rPh>
    <rPh sb="7" eb="9">
      <t>ヤシマ</t>
    </rPh>
    <rPh sb="9" eb="10">
      <t>ヒガシ</t>
    </rPh>
    <phoneticPr fontId="2"/>
  </si>
  <si>
    <t>古高松（四）</t>
    <rPh sb="0" eb="3">
      <t>フルタカマツ</t>
    </rPh>
    <rPh sb="4" eb="5">
      <t>シ</t>
    </rPh>
    <phoneticPr fontId="2"/>
  </si>
  <si>
    <t>庵治（四）</t>
    <rPh sb="0" eb="1">
      <t>イオリ</t>
    </rPh>
    <rPh sb="1" eb="2">
      <t>オサム</t>
    </rPh>
    <rPh sb="3" eb="4">
      <t>シ</t>
    </rPh>
    <phoneticPr fontId="2"/>
  </si>
  <si>
    <t>牟礼（四）</t>
    <rPh sb="0" eb="1">
      <t>ム</t>
    </rPh>
    <rPh sb="1" eb="2">
      <t>レイ</t>
    </rPh>
    <rPh sb="3" eb="4">
      <t>ヨン</t>
    </rPh>
    <phoneticPr fontId="2"/>
  </si>
  <si>
    <t>国分寺（四）</t>
    <rPh sb="0" eb="3">
      <t>コクブンジ</t>
    </rPh>
    <rPh sb="4" eb="5">
      <t>ヨン</t>
    </rPh>
    <phoneticPr fontId="2"/>
  </si>
  <si>
    <t>さぬき志度（四）</t>
    <rPh sb="3" eb="5">
      <t>シド</t>
    </rPh>
    <phoneticPr fontId="2"/>
  </si>
  <si>
    <t>さぬき東部（四）</t>
    <rPh sb="3" eb="5">
      <t>トウブ</t>
    </rPh>
    <phoneticPr fontId="2"/>
  </si>
  <si>
    <t>さぬき中央（四）</t>
    <rPh sb="3" eb="5">
      <t>チュウオウ</t>
    </rPh>
    <phoneticPr fontId="2"/>
  </si>
  <si>
    <t>津田（四）</t>
    <rPh sb="0" eb="1">
      <t>ツ</t>
    </rPh>
    <rPh sb="1" eb="2">
      <t>タ</t>
    </rPh>
    <rPh sb="3" eb="4">
      <t>シ</t>
    </rPh>
    <phoneticPr fontId="2"/>
  </si>
  <si>
    <t>長尾（四）</t>
    <phoneticPr fontId="2"/>
  </si>
  <si>
    <t>大内（四）</t>
    <rPh sb="0" eb="1">
      <t>ダイ</t>
    </rPh>
    <rPh sb="1" eb="2">
      <t>ナイ</t>
    </rPh>
    <rPh sb="3" eb="4">
      <t>シ</t>
    </rPh>
    <phoneticPr fontId="2"/>
  </si>
  <si>
    <t>白鳥（四）</t>
    <rPh sb="0" eb="1">
      <t>シロ</t>
    </rPh>
    <rPh sb="1" eb="2">
      <t>トリ</t>
    </rPh>
    <rPh sb="3" eb="4">
      <t>シ</t>
    </rPh>
    <phoneticPr fontId="2"/>
  </si>
  <si>
    <t>引田（四）</t>
    <rPh sb="0" eb="1">
      <t>イン</t>
    </rPh>
    <rPh sb="1" eb="2">
      <t>タ</t>
    </rPh>
    <rPh sb="3" eb="4">
      <t>シ</t>
    </rPh>
    <phoneticPr fontId="2"/>
  </si>
  <si>
    <t>（読）</t>
    <rPh sb="1" eb="2">
      <t>ドク</t>
    </rPh>
    <phoneticPr fontId="2"/>
  </si>
  <si>
    <t>坂出（四）</t>
    <rPh sb="0" eb="1">
      <t>サカ</t>
    </rPh>
    <rPh sb="1" eb="2">
      <t>デ</t>
    </rPh>
    <rPh sb="3" eb="4">
      <t>ヨン</t>
    </rPh>
    <phoneticPr fontId="2"/>
  </si>
  <si>
    <t>綾歌（四）</t>
    <rPh sb="0" eb="1">
      <t>アヤ</t>
    </rPh>
    <rPh sb="1" eb="2">
      <t>ウタ</t>
    </rPh>
    <rPh sb="3" eb="4">
      <t>ヨン</t>
    </rPh>
    <phoneticPr fontId="2"/>
  </si>
  <si>
    <t>飯山（四）</t>
    <rPh sb="0" eb="1">
      <t>メシ</t>
    </rPh>
    <rPh sb="1" eb="2">
      <t>ヤマ</t>
    </rPh>
    <rPh sb="3" eb="4">
      <t>ヨン</t>
    </rPh>
    <phoneticPr fontId="2"/>
  </si>
  <si>
    <t>丸亀南（毎）</t>
    <rPh sb="0" eb="2">
      <t>マルガメ</t>
    </rPh>
    <rPh sb="2" eb="3">
      <t>ミナミ</t>
    </rPh>
    <rPh sb="4" eb="5">
      <t>マイ</t>
    </rPh>
    <phoneticPr fontId="2"/>
  </si>
  <si>
    <t>丸亀（毎）</t>
    <rPh sb="0" eb="1">
      <t>マル</t>
    </rPh>
    <rPh sb="1" eb="2">
      <t>カメ</t>
    </rPh>
    <rPh sb="3" eb="4">
      <t>マイ</t>
    </rPh>
    <phoneticPr fontId="2"/>
  </si>
  <si>
    <t>多度津（四）</t>
    <rPh sb="0" eb="3">
      <t>タドツ</t>
    </rPh>
    <rPh sb="4" eb="5">
      <t>ヨン</t>
    </rPh>
    <phoneticPr fontId="2"/>
  </si>
  <si>
    <t>多度津西（四）</t>
    <rPh sb="0" eb="3">
      <t>タドツ</t>
    </rPh>
    <rPh sb="3" eb="4">
      <t>ニシ</t>
    </rPh>
    <rPh sb="5" eb="6">
      <t>ヨン</t>
    </rPh>
    <phoneticPr fontId="2"/>
  </si>
  <si>
    <t>満濃（毎）</t>
    <rPh sb="0" eb="1">
      <t>マン</t>
    </rPh>
    <rPh sb="1" eb="2">
      <t>ノウ</t>
    </rPh>
    <rPh sb="3" eb="4">
      <t>マイ</t>
    </rPh>
    <phoneticPr fontId="2"/>
  </si>
  <si>
    <t>山本神田（四）</t>
    <rPh sb="0" eb="1">
      <t>ヤマ</t>
    </rPh>
    <rPh sb="1" eb="2">
      <t>ホン</t>
    </rPh>
    <rPh sb="2" eb="4">
      <t>カンダ</t>
    </rPh>
    <rPh sb="5" eb="6">
      <t>シ</t>
    </rPh>
    <phoneticPr fontId="2"/>
  </si>
  <si>
    <t>（四）</t>
    <rPh sb="1" eb="2">
      <t>ヨン</t>
    </rPh>
    <phoneticPr fontId="2"/>
  </si>
  <si>
    <t>財田</t>
    <rPh sb="0" eb="1">
      <t>ザイ</t>
    </rPh>
    <rPh sb="1" eb="2">
      <t>タ</t>
    </rPh>
    <phoneticPr fontId="2"/>
  </si>
  <si>
    <t>(朝）</t>
    <rPh sb="1" eb="2">
      <t>アサ</t>
    </rPh>
    <phoneticPr fontId="2"/>
  </si>
  <si>
    <t>大部（四）</t>
    <rPh sb="0" eb="1">
      <t>ダイ</t>
    </rPh>
    <rPh sb="1" eb="2">
      <t>ブ</t>
    </rPh>
    <rPh sb="3" eb="4">
      <t>ヨン</t>
    </rPh>
    <phoneticPr fontId="2"/>
  </si>
  <si>
    <t>　　　　　一部善通寺市を含む</t>
    <rPh sb="5" eb="7">
      <t>イチブ</t>
    </rPh>
    <rPh sb="7" eb="10">
      <t>ゼンツウジ</t>
    </rPh>
    <rPh sb="10" eb="11">
      <t>シ</t>
    </rPh>
    <rPh sb="12" eb="13">
      <t>フク</t>
    </rPh>
    <phoneticPr fontId="2"/>
  </si>
  <si>
    <t>勅使</t>
    <rPh sb="0" eb="1">
      <t>チョク</t>
    </rPh>
    <rPh sb="1" eb="2">
      <t>ツカ</t>
    </rPh>
    <phoneticPr fontId="2"/>
  </si>
  <si>
    <t>(志度一部含む)</t>
    <rPh sb="1" eb="3">
      <t>シド</t>
    </rPh>
    <rPh sb="3" eb="5">
      <t>イチブ</t>
    </rPh>
    <rPh sb="5" eb="6">
      <t>フク</t>
    </rPh>
    <phoneticPr fontId="2"/>
  </si>
  <si>
    <t>坂出南（四）</t>
    <rPh sb="0" eb="2">
      <t>サカイデ</t>
    </rPh>
    <rPh sb="2" eb="3">
      <t>ミナミ</t>
    </rPh>
    <rPh sb="4" eb="5">
      <t>ヨン</t>
    </rPh>
    <phoneticPr fontId="2"/>
  </si>
  <si>
    <t>屋島（四）</t>
    <rPh sb="0" eb="2">
      <t>ヤシマ</t>
    </rPh>
    <rPh sb="3" eb="4">
      <t>シ</t>
    </rPh>
    <phoneticPr fontId="2"/>
  </si>
  <si>
    <t>屋島東（四）</t>
    <rPh sb="0" eb="2">
      <t>ヤシマ</t>
    </rPh>
    <rPh sb="2" eb="3">
      <t>ヒガシ</t>
    </rPh>
    <rPh sb="4" eb="5">
      <t>シ</t>
    </rPh>
    <phoneticPr fontId="2"/>
  </si>
  <si>
    <t>府中（四）</t>
    <rPh sb="0" eb="2">
      <t>フチュウ</t>
    </rPh>
    <rPh sb="3" eb="4">
      <t>ヨン</t>
    </rPh>
    <phoneticPr fontId="2"/>
  </si>
  <si>
    <t>綾川東部（四）</t>
    <rPh sb="0" eb="1">
      <t>アヤ</t>
    </rPh>
    <rPh sb="1" eb="2">
      <t>カワ</t>
    </rPh>
    <rPh sb="2" eb="4">
      <t>トウブ</t>
    </rPh>
    <rPh sb="5" eb="6">
      <t>シ</t>
    </rPh>
    <phoneticPr fontId="2"/>
  </si>
  <si>
    <t>綾川南部（四）</t>
    <rPh sb="0" eb="2">
      <t>アヤガワ</t>
    </rPh>
    <rPh sb="2" eb="4">
      <t>ナンブ</t>
    </rPh>
    <rPh sb="5" eb="6">
      <t>ヨン</t>
    </rPh>
    <phoneticPr fontId="2"/>
  </si>
  <si>
    <t>観音寺西（四）</t>
    <rPh sb="0" eb="3">
      <t>カンオンジ</t>
    </rPh>
    <rPh sb="3" eb="4">
      <t>ニシ</t>
    </rPh>
    <rPh sb="5" eb="6">
      <t>ヨン</t>
    </rPh>
    <phoneticPr fontId="2"/>
  </si>
  <si>
    <t>引田</t>
    <rPh sb="0" eb="1">
      <t>イン</t>
    </rPh>
    <rPh sb="1" eb="2">
      <t>タ</t>
    </rPh>
    <phoneticPr fontId="2"/>
  </si>
  <si>
    <t>三野久保谷（四）</t>
    <rPh sb="0" eb="2">
      <t>ミノ</t>
    </rPh>
    <rPh sb="2" eb="4">
      <t>クボ</t>
    </rPh>
    <rPh sb="4" eb="5">
      <t>タニ</t>
    </rPh>
    <rPh sb="6" eb="7">
      <t>ヨン</t>
    </rPh>
    <phoneticPr fontId="2"/>
  </si>
  <si>
    <t>坂出東（四）</t>
    <rPh sb="0" eb="2">
      <t>サカイデ</t>
    </rPh>
    <rPh sb="2" eb="3">
      <t>ヒガシ</t>
    </rPh>
    <rPh sb="4" eb="5">
      <t>ヨン</t>
    </rPh>
    <phoneticPr fontId="2"/>
  </si>
  <si>
    <t>-</t>
    <phoneticPr fontId="2"/>
  </si>
  <si>
    <t>白鳥</t>
    <rPh sb="0" eb="1">
      <t>シロ</t>
    </rPh>
    <rPh sb="1" eb="2">
      <t>トリ</t>
    </rPh>
    <phoneticPr fontId="2"/>
  </si>
  <si>
    <t xml:space="preserve"> 小豆島への折込は1梱包（Ｂ４-2,000枚、Ｂ３-1,000枚、Ｂ２-500枚）＠\500の配送料が
かかります。（平成27年10月～）</t>
    <rPh sb="1" eb="4">
      <t>ショウドシマ</t>
    </rPh>
    <rPh sb="6" eb="8">
      <t>オリコミ</t>
    </rPh>
    <rPh sb="10" eb="12">
      <t>コンポウ</t>
    </rPh>
    <rPh sb="21" eb="22">
      <t>マイ</t>
    </rPh>
    <rPh sb="31" eb="32">
      <t>マイ</t>
    </rPh>
    <rPh sb="39" eb="40">
      <t>マイ</t>
    </rPh>
    <rPh sb="47" eb="49">
      <t>ハイソウ</t>
    </rPh>
    <rPh sb="49" eb="50">
      <t>リョウ</t>
    </rPh>
    <rPh sb="59" eb="61">
      <t>ヘイセイ</t>
    </rPh>
    <rPh sb="63" eb="64">
      <t>ネン</t>
    </rPh>
    <rPh sb="66" eb="67">
      <t>ガツ</t>
    </rPh>
    <phoneticPr fontId="2"/>
  </si>
  <si>
    <t>（綾川南部）</t>
    <rPh sb="1" eb="3">
      <t>アヤガワ</t>
    </rPh>
    <rPh sb="3" eb="5">
      <t>ナンブ</t>
    </rPh>
    <phoneticPr fontId="2"/>
  </si>
  <si>
    <t>(四新綾川西）</t>
    <rPh sb="1" eb="2">
      <t>ヨン</t>
    </rPh>
    <rPh sb="2" eb="3">
      <t>シン</t>
    </rPh>
    <rPh sb="3" eb="5">
      <t>アヤガワ</t>
    </rPh>
    <rPh sb="5" eb="6">
      <t>ニシ</t>
    </rPh>
    <phoneticPr fontId="2"/>
  </si>
  <si>
    <t>綾川西（四）</t>
    <rPh sb="0" eb="2">
      <t>アヤガワ</t>
    </rPh>
    <rPh sb="2" eb="3">
      <t>ニシ</t>
    </rPh>
    <rPh sb="4" eb="5">
      <t>ヨン</t>
    </rPh>
    <phoneticPr fontId="2"/>
  </si>
  <si>
    <t>多 和 ・ 　　三木南部</t>
    <rPh sb="0" eb="1">
      <t>タ</t>
    </rPh>
    <rPh sb="2" eb="3">
      <t>ワ</t>
    </rPh>
    <rPh sb="8" eb="10">
      <t>ミキ</t>
    </rPh>
    <rPh sb="10" eb="12">
      <t>ナンブ</t>
    </rPh>
    <phoneticPr fontId="2"/>
  </si>
  <si>
    <t>四新丸亀南</t>
    <rPh sb="0" eb="1">
      <t>ヨン</t>
    </rPh>
    <rPh sb="1" eb="2">
      <t>シン</t>
    </rPh>
    <rPh sb="2" eb="4">
      <t>マルガメ</t>
    </rPh>
    <rPh sb="4" eb="5">
      <t>ミナミ</t>
    </rPh>
    <phoneticPr fontId="2"/>
  </si>
  <si>
    <t>木太西</t>
    <rPh sb="0" eb="1">
      <t>キ</t>
    </rPh>
    <rPh sb="1" eb="2">
      <t>フトシ</t>
    </rPh>
    <rPh sb="2" eb="3">
      <t>ニシ</t>
    </rPh>
    <phoneticPr fontId="2"/>
  </si>
  <si>
    <t>屋島東</t>
    <rPh sb="0" eb="2">
      <t>ヤシマ</t>
    </rPh>
    <rPh sb="2" eb="3">
      <t>ヒガシ</t>
    </rPh>
    <phoneticPr fontId="2"/>
  </si>
  <si>
    <t>四新瀬戸内　サンポート</t>
    <rPh sb="0" eb="1">
      <t>ヨン</t>
    </rPh>
    <rPh sb="1" eb="2">
      <t>シン</t>
    </rPh>
    <rPh sb="2" eb="5">
      <t>セトウチ</t>
    </rPh>
    <phoneticPr fontId="2"/>
  </si>
  <si>
    <t>鬼無弦打</t>
    <rPh sb="0" eb="1">
      <t>オニ</t>
    </rPh>
    <rPh sb="1" eb="2">
      <t>ム</t>
    </rPh>
    <rPh sb="2" eb="4">
      <t>ツルウチ</t>
    </rPh>
    <phoneticPr fontId="2"/>
  </si>
  <si>
    <t>四新　　　　　　　檀紙成合</t>
    <rPh sb="0" eb="1">
      <t>ヨン</t>
    </rPh>
    <rPh sb="1" eb="2">
      <t>シン</t>
    </rPh>
    <rPh sb="9" eb="10">
      <t>ダン</t>
    </rPh>
    <rPh sb="10" eb="11">
      <t>カミ</t>
    </rPh>
    <rPh sb="11" eb="13">
      <t>ナリアイ</t>
    </rPh>
    <phoneticPr fontId="2"/>
  </si>
  <si>
    <t>郷東・茜</t>
    <rPh sb="0" eb="1">
      <t>ゴウ</t>
    </rPh>
    <rPh sb="1" eb="2">
      <t>ヒガシ</t>
    </rPh>
    <rPh sb="3" eb="4">
      <t>アカネ</t>
    </rPh>
    <phoneticPr fontId="2"/>
  </si>
  <si>
    <t>土庄</t>
    <rPh sb="0" eb="2">
      <t>トノショウ</t>
    </rPh>
    <phoneticPr fontId="2"/>
  </si>
  <si>
    <t>(四新綾川東）</t>
    <rPh sb="1" eb="2">
      <t>ヨン</t>
    </rPh>
    <rPh sb="2" eb="3">
      <t>シン</t>
    </rPh>
    <rPh sb="3" eb="5">
      <t>アヤカワ</t>
    </rPh>
    <rPh sb="5" eb="6">
      <t>ヒガシ</t>
    </rPh>
    <phoneticPr fontId="2"/>
  </si>
  <si>
    <t>ヨミポスト</t>
    <phoneticPr fontId="2"/>
  </si>
  <si>
    <t>読売新聞</t>
    <rPh sb="0" eb="2">
      <t>ヨミウリ</t>
    </rPh>
    <rPh sb="2" eb="4">
      <t>シンブン</t>
    </rPh>
    <phoneticPr fontId="2"/>
  </si>
  <si>
    <t>ヨミポスト</t>
    <phoneticPr fontId="2"/>
  </si>
  <si>
    <t>四新琴平</t>
    <rPh sb="0" eb="1">
      <t>ヨン</t>
    </rPh>
    <rPh sb="1" eb="2">
      <t>シン</t>
    </rPh>
    <rPh sb="2" eb="3">
      <t>コト</t>
    </rPh>
    <rPh sb="3" eb="4">
      <t>ヒラ</t>
    </rPh>
    <phoneticPr fontId="2"/>
  </si>
  <si>
    <t>(四新浅野)</t>
    <rPh sb="1" eb="2">
      <t>ヨン</t>
    </rPh>
    <rPh sb="2" eb="3">
      <t>シン</t>
    </rPh>
    <rPh sb="3" eb="4">
      <t>アサ</t>
    </rPh>
    <rPh sb="4" eb="5">
      <t>ノ</t>
    </rPh>
    <phoneticPr fontId="2"/>
  </si>
  <si>
    <t>伏石</t>
    <rPh sb="0" eb="2">
      <t>フセイシ</t>
    </rPh>
    <phoneticPr fontId="2"/>
  </si>
  <si>
    <t>四新綾歌</t>
    <rPh sb="0" eb="1">
      <t>ヨン</t>
    </rPh>
    <rPh sb="1" eb="2">
      <t>シン</t>
    </rPh>
    <rPh sb="2" eb="3">
      <t>アヤ</t>
    </rPh>
    <rPh sb="3" eb="4">
      <t>ウタ</t>
    </rPh>
    <phoneticPr fontId="2"/>
  </si>
  <si>
    <t>四新三本松</t>
    <rPh sb="0" eb="1">
      <t>ヨン</t>
    </rPh>
    <rPh sb="1" eb="2">
      <t>シン</t>
    </rPh>
    <rPh sb="2" eb="5">
      <t>サンボンマツ</t>
    </rPh>
    <phoneticPr fontId="2"/>
  </si>
  <si>
    <t>四新府中</t>
    <rPh sb="0" eb="1">
      <t>ヨン</t>
    </rPh>
    <rPh sb="1" eb="2">
      <t>シン</t>
    </rPh>
    <rPh sb="2" eb="3">
      <t>フ</t>
    </rPh>
    <rPh sb="3" eb="4">
      <t>ナカ</t>
    </rPh>
    <phoneticPr fontId="2"/>
  </si>
  <si>
    <t>（満濃南)</t>
    <rPh sb="1" eb="3">
      <t>マンノウ</t>
    </rPh>
    <rPh sb="3" eb="4">
      <t>ミナミ</t>
    </rPh>
    <phoneticPr fontId="2"/>
  </si>
  <si>
    <t>三豊中央</t>
    <rPh sb="0" eb="2">
      <t>ミトヨ</t>
    </rPh>
    <rPh sb="2" eb="4">
      <t>チュウオウ</t>
    </rPh>
    <phoneticPr fontId="2"/>
  </si>
  <si>
    <t>観音寺（読）</t>
    <rPh sb="0" eb="3">
      <t>カンオンジ</t>
    </rPh>
    <rPh sb="4" eb="5">
      <t>ヨ</t>
    </rPh>
    <phoneticPr fontId="2"/>
  </si>
  <si>
    <t>豊浜大野原（読）</t>
    <rPh sb="0" eb="1">
      <t>ユタカ</t>
    </rPh>
    <rPh sb="1" eb="2">
      <t>ハマ</t>
    </rPh>
    <rPh sb="2" eb="5">
      <t>オオノハラ</t>
    </rPh>
    <rPh sb="6" eb="7">
      <t>ヨ</t>
    </rPh>
    <phoneticPr fontId="2"/>
  </si>
  <si>
    <t>観音寺北（四）</t>
    <rPh sb="0" eb="3">
      <t>カンオンジ</t>
    </rPh>
    <rPh sb="3" eb="4">
      <t>キタ</t>
    </rPh>
    <rPh sb="5" eb="6">
      <t>ヨン</t>
    </rPh>
    <phoneticPr fontId="2"/>
  </si>
  <si>
    <t>観音寺南（四）</t>
    <rPh sb="0" eb="3">
      <t>カンオンジ</t>
    </rPh>
    <rPh sb="3" eb="4">
      <t>ミナミ</t>
    </rPh>
    <rPh sb="5" eb="6">
      <t>ヨン</t>
    </rPh>
    <phoneticPr fontId="2"/>
  </si>
  <si>
    <t>三豊中央（四）</t>
    <rPh sb="0" eb="2">
      <t>ミトヨ</t>
    </rPh>
    <rPh sb="2" eb="4">
      <t>チュウオウ</t>
    </rPh>
    <rPh sb="5" eb="6">
      <t>ヨン</t>
    </rPh>
    <phoneticPr fontId="2"/>
  </si>
  <si>
    <t>一部牟礼町を配達</t>
    <rPh sb="0" eb="2">
      <t>イチブ</t>
    </rPh>
    <rPh sb="2" eb="5">
      <t>ムレチョウ</t>
    </rPh>
    <rPh sb="6" eb="8">
      <t>ハイタツ</t>
    </rPh>
    <phoneticPr fontId="2"/>
  </si>
  <si>
    <t>香西（朝）</t>
    <rPh sb="0" eb="1">
      <t>カオリ</t>
    </rPh>
    <rPh sb="1" eb="2">
      <t>ニシ</t>
    </rPh>
    <rPh sb="3" eb="4">
      <t>アサ</t>
    </rPh>
    <phoneticPr fontId="2"/>
  </si>
  <si>
    <t>-</t>
    <phoneticPr fontId="2"/>
  </si>
  <si>
    <t>　　牟礼町50含む</t>
    <rPh sb="2" eb="5">
      <t>ムレチョウ</t>
    </rPh>
    <rPh sb="7" eb="8">
      <t>フク</t>
    </rPh>
    <phoneticPr fontId="2"/>
  </si>
  <si>
    <t>-</t>
    <phoneticPr fontId="2"/>
  </si>
  <si>
    <t>川添南（朝）</t>
    <rPh sb="0" eb="1">
      <t>カワ</t>
    </rPh>
    <rPh sb="1" eb="2">
      <t>ソウ</t>
    </rPh>
    <rPh sb="2" eb="3">
      <t>ミナミ</t>
    </rPh>
    <rPh sb="4" eb="5">
      <t>アサ</t>
    </rPh>
    <phoneticPr fontId="2"/>
  </si>
  <si>
    <t>三木（朝）</t>
    <rPh sb="0" eb="1">
      <t>サン</t>
    </rPh>
    <rPh sb="1" eb="2">
      <t>キ</t>
    </rPh>
    <rPh sb="3" eb="4">
      <t>アサ</t>
    </rPh>
    <phoneticPr fontId="2"/>
  </si>
  <si>
    <t>読売新聞</t>
    <rPh sb="0" eb="2">
      <t>ヨミウリ</t>
    </rPh>
    <rPh sb="2" eb="4">
      <t>シンブン</t>
    </rPh>
    <phoneticPr fontId="2"/>
  </si>
  <si>
    <t>ヨミポスト</t>
    <phoneticPr fontId="2"/>
  </si>
  <si>
    <t>善通寺（朝）</t>
    <rPh sb="0" eb="3">
      <t>ゼンツウジ</t>
    </rPh>
    <rPh sb="4" eb="5">
      <t>アサ</t>
    </rPh>
    <phoneticPr fontId="2"/>
  </si>
  <si>
    <t>Ａ４</t>
    <phoneticPr fontId="2"/>
  </si>
  <si>
    <t>-</t>
    <phoneticPr fontId="2"/>
  </si>
  <si>
    <t>※坂　　 出</t>
    <rPh sb="1" eb="2">
      <t>サカ</t>
    </rPh>
    <rPh sb="5" eb="6">
      <t>デ</t>
    </rPh>
    <phoneticPr fontId="2"/>
  </si>
  <si>
    <t>※香南</t>
    <rPh sb="1" eb="3">
      <t>コウナン</t>
    </rPh>
    <phoneticPr fontId="2"/>
  </si>
  <si>
    <t>読売新聞</t>
    <rPh sb="0" eb="2">
      <t>ヨミウリ</t>
    </rPh>
    <rPh sb="2" eb="4">
      <t>シンブン</t>
    </rPh>
    <phoneticPr fontId="2"/>
  </si>
  <si>
    <t>ヨミポスト</t>
    <phoneticPr fontId="2"/>
  </si>
  <si>
    <t>-</t>
  </si>
  <si>
    <t>下笠居（四）</t>
    <rPh sb="0" eb="3">
      <t>シモカサイ</t>
    </rPh>
    <rPh sb="4" eb="5">
      <t>ヨン</t>
    </rPh>
    <phoneticPr fontId="2"/>
  </si>
  <si>
    <t>琴平（朝）</t>
    <rPh sb="0" eb="1">
      <t>コト</t>
    </rPh>
    <rPh sb="1" eb="2">
      <t>ヒラ</t>
    </rPh>
    <rPh sb="3" eb="4">
      <t>アサ</t>
    </rPh>
    <phoneticPr fontId="2"/>
  </si>
  <si>
    <t>満濃（朝）</t>
    <rPh sb="0" eb="1">
      <t>マン</t>
    </rPh>
    <rPh sb="1" eb="2">
      <t>ノウ</t>
    </rPh>
    <rPh sb="3" eb="4">
      <t>アサ</t>
    </rPh>
    <phoneticPr fontId="2"/>
  </si>
  <si>
    <t>-</t>
    <phoneticPr fontId="2"/>
  </si>
  <si>
    <t>　（旧詫間三野・仁尾・高瀬）</t>
    <rPh sb="2" eb="3">
      <t>キュウ</t>
    </rPh>
    <rPh sb="3" eb="5">
      <t>タクマ</t>
    </rPh>
    <rPh sb="5" eb="7">
      <t>ミノ</t>
    </rPh>
    <rPh sb="8" eb="10">
      <t>ニオ</t>
    </rPh>
    <rPh sb="11" eb="13">
      <t>タカセ</t>
    </rPh>
    <phoneticPr fontId="2"/>
  </si>
  <si>
    <t>三豊西</t>
    <rPh sb="0" eb="2">
      <t>ミトヨ</t>
    </rPh>
    <rPh sb="2" eb="3">
      <t>ニシ</t>
    </rPh>
    <phoneticPr fontId="2"/>
  </si>
  <si>
    <t>　（旧豊中・山本）</t>
    <rPh sb="2" eb="3">
      <t>キュウ</t>
    </rPh>
    <rPh sb="3" eb="5">
      <t>トヨナカ</t>
    </rPh>
    <rPh sb="6" eb="8">
      <t>ヤマモト</t>
    </rPh>
    <phoneticPr fontId="2"/>
  </si>
  <si>
    <t>※三豊北・高瀬</t>
    <rPh sb="1" eb="3">
      <t>ミトヨ</t>
    </rPh>
    <rPh sb="3" eb="4">
      <t>キタ</t>
    </rPh>
    <rPh sb="5" eb="7">
      <t>タカセ</t>
    </rPh>
    <phoneticPr fontId="2"/>
  </si>
  <si>
    <t>三豊北・
高瀬</t>
    <rPh sb="0" eb="2">
      <t>ミトヨ</t>
    </rPh>
    <rPh sb="2" eb="3">
      <t>キタ</t>
    </rPh>
    <rPh sb="5" eb="7">
      <t>タカセ</t>
    </rPh>
    <phoneticPr fontId="2"/>
  </si>
  <si>
    <t>四新
坂出南</t>
    <rPh sb="0" eb="1">
      <t>ヨン</t>
    </rPh>
    <rPh sb="1" eb="2">
      <t>シン</t>
    </rPh>
    <rPh sb="3" eb="5">
      <t>サカイデ</t>
    </rPh>
    <rPh sb="5" eb="6">
      <t>ミナミ</t>
    </rPh>
    <phoneticPr fontId="2"/>
  </si>
  <si>
    <t>香西　　　　　下笠居</t>
    <rPh sb="0" eb="2">
      <t>コウザイ</t>
    </rPh>
    <rPh sb="7" eb="10">
      <t>シモカサイ</t>
    </rPh>
    <phoneticPr fontId="2"/>
  </si>
  <si>
    <t>白鳥(四)</t>
    <rPh sb="0" eb="1">
      <t>シロ</t>
    </rPh>
    <rPh sb="1" eb="2">
      <t>トリ</t>
    </rPh>
    <phoneticPr fontId="2"/>
  </si>
  <si>
    <t>さぬき東部(四)</t>
    <rPh sb="3" eb="4">
      <t>ヒガシ</t>
    </rPh>
    <rPh sb="4" eb="5">
      <t>ブ</t>
    </rPh>
    <rPh sb="6" eb="7">
      <t>ヨン</t>
    </rPh>
    <phoneticPr fontId="2"/>
  </si>
  <si>
    <t>さぬき中央(四)</t>
    <rPh sb="3" eb="5">
      <t>チュウオウ</t>
    </rPh>
    <phoneticPr fontId="2"/>
  </si>
  <si>
    <t>長尾(四)</t>
    <rPh sb="0" eb="2">
      <t>ナガオ</t>
    </rPh>
    <rPh sb="3" eb="4">
      <t>ヨン</t>
    </rPh>
    <phoneticPr fontId="2"/>
  </si>
  <si>
    <t>多和(四)</t>
    <rPh sb="0" eb="2">
      <t>タワ</t>
    </rPh>
    <rPh sb="3" eb="4">
      <t>ヨン</t>
    </rPh>
    <phoneticPr fontId="2"/>
  </si>
  <si>
    <t>馬篠（四）</t>
    <rPh sb="0" eb="1">
      <t>ウマ</t>
    </rPh>
    <rPh sb="1" eb="2">
      <t>シノ</t>
    </rPh>
    <rPh sb="3" eb="4">
      <t>ヨン</t>
    </rPh>
    <phoneticPr fontId="2"/>
  </si>
  <si>
    <t>店名</t>
    <rPh sb="0" eb="2">
      <t>テンメイ</t>
    </rPh>
    <phoneticPr fontId="2"/>
  </si>
  <si>
    <t>亀岡</t>
    <rPh sb="0" eb="2">
      <t>カメオカ</t>
    </rPh>
    <phoneticPr fontId="2"/>
  </si>
  <si>
    <t>高松南部</t>
    <rPh sb="0" eb="2">
      <t>タカマツ</t>
    </rPh>
    <rPh sb="2" eb="4">
      <t>ナンブ</t>
    </rPh>
    <phoneticPr fontId="2"/>
  </si>
  <si>
    <t>木太</t>
    <rPh sb="0" eb="2">
      <t>キタ</t>
    </rPh>
    <phoneticPr fontId="2"/>
  </si>
  <si>
    <t>仏生山　　三谷</t>
    <rPh sb="0" eb="3">
      <t>ブッショウザン</t>
    </rPh>
    <rPh sb="5" eb="7">
      <t>ミタニ</t>
    </rPh>
    <phoneticPr fontId="2"/>
  </si>
  <si>
    <t>高松西部</t>
    <rPh sb="0" eb="2">
      <t>タカマツ</t>
    </rPh>
    <rPh sb="2" eb="4">
      <t>セイブ</t>
    </rPh>
    <phoneticPr fontId="2"/>
  </si>
  <si>
    <t>高田</t>
    <rPh sb="0" eb="2">
      <t>タカダ</t>
    </rPh>
    <phoneticPr fontId="2"/>
  </si>
  <si>
    <t>ヨ　ミ　ポ　ス　ト</t>
    <phoneticPr fontId="2"/>
  </si>
  <si>
    <t>牟礼</t>
    <rPh sb="0" eb="2">
      <t>ムレ</t>
    </rPh>
    <phoneticPr fontId="2"/>
  </si>
  <si>
    <t>綾川</t>
    <rPh sb="0" eb="2">
      <t>アヤガワ</t>
    </rPh>
    <phoneticPr fontId="2"/>
  </si>
  <si>
    <t>坂出</t>
    <rPh sb="0" eb="2">
      <t>サカイデ</t>
    </rPh>
    <phoneticPr fontId="2"/>
  </si>
  <si>
    <t>飯山</t>
    <rPh sb="0" eb="2">
      <t>ハンザン</t>
    </rPh>
    <phoneticPr fontId="2"/>
  </si>
  <si>
    <t>高瀬</t>
    <rPh sb="0" eb="2">
      <t>タカセ</t>
    </rPh>
    <phoneticPr fontId="2"/>
  </si>
  <si>
    <t>豊中</t>
    <rPh sb="0" eb="2">
      <t>トヨナカ</t>
    </rPh>
    <phoneticPr fontId="2"/>
  </si>
  <si>
    <t>豊浜</t>
    <rPh sb="0" eb="2">
      <t>トヨハマ</t>
    </rPh>
    <phoneticPr fontId="2"/>
  </si>
  <si>
    <t>直　島　地　区　は　岡　山　管　轄</t>
    <rPh sb="0" eb="1">
      <t>チョク</t>
    </rPh>
    <rPh sb="2" eb="3">
      <t>シマ</t>
    </rPh>
    <rPh sb="4" eb="5">
      <t>チ</t>
    </rPh>
    <rPh sb="6" eb="7">
      <t>ク</t>
    </rPh>
    <rPh sb="10" eb="11">
      <t>オカ</t>
    </rPh>
    <rPh sb="12" eb="13">
      <t>ヤマ</t>
    </rPh>
    <rPh sb="14" eb="15">
      <t>カン</t>
    </rPh>
    <rPh sb="16" eb="17">
      <t>カツ</t>
    </rPh>
    <phoneticPr fontId="2"/>
  </si>
  <si>
    <t>https://yomipost.com/</t>
    <phoneticPr fontId="2"/>
  </si>
  <si>
    <t>　事業者名又は責任者名・広告主の所在地や連絡先の記載が無く、責任の所在及び内容がはっきりしないもの。</t>
    <rPh sb="12" eb="15">
      <t>コウコクヌシ</t>
    </rPh>
    <rPh sb="16" eb="19">
      <t>ショザイチ</t>
    </rPh>
    <rPh sb="20" eb="23">
      <t>レンラクサキ</t>
    </rPh>
    <rPh sb="24" eb="26">
      <t>キサイ</t>
    </rPh>
    <rPh sb="27" eb="28">
      <t>ナ</t>
    </rPh>
    <rPh sb="30" eb="32">
      <t>セキニン</t>
    </rPh>
    <rPh sb="33" eb="35">
      <t>ショザイ</t>
    </rPh>
    <rPh sb="35" eb="36">
      <t>オヨ</t>
    </rPh>
    <rPh sb="37" eb="39">
      <t>ナイヨウ</t>
    </rPh>
    <phoneticPr fontId="2"/>
  </si>
  <si>
    <t>津田(四)</t>
    <rPh sb="0" eb="1">
      <t>ツ</t>
    </rPh>
    <rPh sb="1" eb="2">
      <t>タ</t>
    </rPh>
    <phoneticPr fontId="2"/>
  </si>
  <si>
    <r>
      <t>大内(</t>
    </r>
    <r>
      <rPr>
        <sz val="9"/>
        <color rgb="FF000000"/>
        <rFont val="ＭＳ Ｐゴシック"/>
        <family val="3"/>
        <charset val="128"/>
      </rPr>
      <t>四</t>
    </r>
    <r>
      <rPr>
        <sz val="9"/>
        <color indexed="8"/>
        <rFont val="ＭＳ Ｐゴシック"/>
        <family val="3"/>
        <charset val="128"/>
      </rPr>
      <t>)</t>
    </r>
    <rPh sb="0" eb="2">
      <t>オオウチ</t>
    </rPh>
    <rPh sb="3" eb="4">
      <t>４</t>
    </rPh>
    <phoneticPr fontId="2"/>
  </si>
  <si>
    <t>大内(四)</t>
    <rPh sb="0" eb="2">
      <t>オオウチ</t>
    </rPh>
    <phoneticPr fontId="2"/>
  </si>
  <si>
    <t>-</t>
    <phoneticPr fontId="2"/>
  </si>
  <si>
    <t>　　東かがわ市馬篠含む</t>
    <rPh sb="2" eb="3">
      <t>ヒガシ</t>
    </rPh>
    <rPh sb="6" eb="7">
      <t>シ</t>
    </rPh>
    <rPh sb="7" eb="8">
      <t>ウマ</t>
    </rPh>
    <rPh sb="8" eb="9">
      <t>シノ</t>
    </rPh>
    <rPh sb="9" eb="10">
      <t>フク</t>
    </rPh>
    <phoneticPr fontId="2"/>
  </si>
  <si>
    <t>　　東かがわ市馬篠含む</t>
    <phoneticPr fontId="2"/>
  </si>
  <si>
    <t>さぬき志度(四)</t>
    <rPh sb="3" eb="4">
      <t>ココロザシ</t>
    </rPh>
    <rPh sb="4" eb="5">
      <t>ド</t>
    </rPh>
    <phoneticPr fontId="2"/>
  </si>
  <si>
    <r>
      <t>(</t>
    </r>
    <r>
      <rPr>
        <sz val="9"/>
        <color indexed="8"/>
        <rFont val="ＭＳ Ｐゴシック"/>
        <family val="3"/>
        <charset val="128"/>
      </rPr>
      <t>山本町</t>
    </r>
    <r>
      <rPr>
        <sz val="9"/>
        <color indexed="8"/>
        <rFont val="ＭＳ Ｐ明朝"/>
        <family val="1"/>
        <charset val="128"/>
      </rPr>
      <t xml:space="preserve"> 1,250)</t>
    </r>
    <rPh sb="1" eb="4">
      <t>ヤマモトチョウ</t>
    </rPh>
    <phoneticPr fontId="2"/>
  </si>
  <si>
    <t>※直島500枚含む</t>
    <rPh sb="1" eb="3">
      <t>ナオシマ</t>
    </rPh>
    <rPh sb="6" eb="7">
      <t>マイ</t>
    </rPh>
    <rPh sb="7" eb="8">
      <t>フク</t>
    </rPh>
    <phoneticPr fontId="2"/>
  </si>
  <si>
    <t>　　牟礼町650含む</t>
    <rPh sb="2" eb="5">
      <t>ムレチョウ</t>
    </rPh>
    <rPh sb="8" eb="9">
      <t>フク</t>
    </rPh>
    <phoneticPr fontId="2"/>
  </si>
  <si>
    <t>塩江町（四）</t>
    <rPh sb="0" eb="1">
      <t>シオ</t>
    </rPh>
    <rPh sb="1" eb="2">
      <t>エ</t>
    </rPh>
    <rPh sb="2" eb="3">
      <t>マチ</t>
    </rPh>
    <rPh sb="4" eb="5">
      <t>ヨン</t>
    </rPh>
    <phoneticPr fontId="2"/>
  </si>
  <si>
    <t>※綾川</t>
    <rPh sb="1" eb="2">
      <t>アヤ</t>
    </rPh>
    <rPh sb="2" eb="3">
      <t>カワ</t>
    </rPh>
    <phoneticPr fontId="2"/>
  </si>
  <si>
    <t>綾川西（四）</t>
    <rPh sb="0" eb="1">
      <t>アヤ</t>
    </rPh>
    <rPh sb="1" eb="2">
      <t>カワ</t>
    </rPh>
    <rPh sb="2" eb="3">
      <t>ニシ</t>
    </rPh>
    <rPh sb="4" eb="5">
      <t>ヨン</t>
    </rPh>
    <phoneticPr fontId="2"/>
  </si>
  <si>
    <t>綾川南（四）</t>
    <rPh sb="0" eb="1">
      <t>アヤ</t>
    </rPh>
    <rPh sb="1" eb="2">
      <t>カワ</t>
    </rPh>
    <rPh sb="2" eb="3">
      <t>ミナミ</t>
    </rPh>
    <rPh sb="4" eb="5">
      <t>ヨン</t>
    </rPh>
    <phoneticPr fontId="2"/>
  </si>
  <si>
    <t>-</t>
    <phoneticPr fontId="2"/>
  </si>
  <si>
    <t>綾川東含む</t>
    <rPh sb="0" eb="2">
      <t>アヤガワ</t>
    </rPh>
    <rPh sb="2" eb="3">
      <t>ヒガシ</t>
    </rPh>
    <rPh sb="3" eb="4">
      <t>フク</t>
    </rPh>
    <phoneticPr fontId="2"/>
  </si>
  <si>
    <t>鴨部 550枚含む</t>
    <rPh sb="0" eb="1">
      <t>カモ</t>
    </rPh>
    <rPh sb="1" eb="2">
      <t>ブ</t>
    </rPh>
    <rPh sb="6" eb="7">
      <t>マイ</t>
    </rPh>
    <rPh sb="7" eb="8">
      <t>フク</t>
    </rPh>
    <phoneticPr fontId="2"/>
  </si>
  <si>
    <t>　　寒川町 500枚 ・ 大川町 1,250枚</t>
    <rPh sb="9" eb="10">
      <t>マイ</t>
    </rPh>
    <rPh sb="13" eb="15">
      <t>オオカワ</t>
    </rPh>
    <rPh sb="15" eb="16">
      <t>マチ</t>
    </rPh>
    <rPh sb="22" eb="23">
      <t>マイ</t>
    </rPh>
    <phoneticPr fontId="2"/>
  </si>
  <si>
    <t>　　志度 1,100枚 ・ 寒川町 900枚</t>
    <rPh sb="2" eb="4">
      <t>シド</t>
    </rPh>
    <rPh sb="10" eb="11">
      <t>マイ</t>
    </rPh>
    <rPh sb="14" eb="16">
      <t>サンガワ</t>
    </rPh>
    <rPh sb="16" eb="17">
      <t>マチ</t>
    </rPh>
    <rPh sb="21" eb="22">
      <t>マイ</t>
    </rPh>
    <phoneticPr fontId="2"/>
  </si>
  <si>
    <r>
      <t>(</t>
    </r>
    <r>
      <rPr>
        <sz val="9"/>
        <color indexed="8"/>
        <rFont val="ＭＳ Ｐゴシック"/>
        <family val="3"/>
        <charset val="128"/>
      </rPr>
      <t>三野町</t>
    </r>
    <r>
      <rPr>
        <sz val="9"/>
        <color indexed="8"/>
        <rFont val="ＭＳ Ｐ明朝"/>
        <family val="1"/>
        <charset val="128"/>
      </rPr>
      <t xml:space="preserve"> 1,800)</t>
    </r>
    <rPh sb="1" eb="4">
      <t>ミノチョウ</t>
    </rPh>
    <phoneticPr fontId="2"/>
  </si>
  <si>
    <r>
      <t>(</t>
    </r>
    <r>
      <rPr>
        <sz val="9"/>
        <color indexed="8"/>
        <rFont val="ＭＳ Ｐゴシック"/>
        <family val="3"/>
        <charset val="128"/>
      </rPr>
      <t>豊浜町</t>
    </r>
    <r>
      <rPr>
        <sz val="9"/>
        <color indexed="8"/>
        <rFont val="ＭＳ Ｐ明朝"/>
        <family val="1"/>
        <charset val="128"/>
      </rPr>
      <t xml:space="preserve"> 1,200)</t>
    </r>
    <rPh sb="1" eb="4">
      <t>トヨハマチョウ</t>
    </rPh>
    <phoneticPr fontId="2"/>
  </si>
  <si>
    <r>
      <t>(</t>
    </r>
    <r>
      <rPr>
        <sz val="9"/>
        <color indexed="8"/>
        <rFont val="ＭＳ Ｐゴシック"/>
        <family val="3"/>
        <charset val="128"/>
      </rPr>
      <t>大野原町</t>
    </r>
    <r>
      <rPr>
        <sz val="9"/>
        <color indexed="8"/>
        <rFont val="ＭＳ Ｐ明朝"/>
        <family val="1"/>
        <charset val="128"/>
      </rPr>
      <t xml:space="preserve"> 1,950)</t>
    </r>
    <rPh sb="1" eb="5">
      <t>オオノハラチョウ</t>
    </rPh>
    <phoneticPr fontId="2"/>
  </si>
  <si>
    <t>四新三条</t>
    <rPh sb="0" eb="2">
      <t>ヨンシン</t>
    </rPh>
    <rPh sb="2" eb="3">
      <t>サン</t>
    </rPh>
    <rPh sb="3" eb="4">
      <t>ジョウ</t>
    </rPh>
    <phoneticPr fontId="2"/>
  </si>
  <si>
    <t>前田</t>
    <rPh sb="0" eb="2">
      <t>マエダ</t>
    </rPh>
    <phoneticPr fontId="2"/>
  </si>
  <si>
    <t>前田</t>
    <phoneticPr fontId="2"/>
  </si>
  <si>
    <t>庵治(四)</t>
    <rPh sb="0" eb="1">
      <t>イオリ</t>
    </rPh>
    <rPh sb="1" eb="2">
      <t>オサム</t>
    </rPh>
    <rPh sb="3" eb="4">
      <t>ヨン</t>
    </rPh>
    <phoneticPr fontId="2"/>
  </si>
  <si>
    <t>牟礼(四)</t>
    <rPh sb="0" eb="1">
      <t>ム</t>
    </rPh>
    <rPh sb="1" eb="2">
      <t>レイ</t>
    </rPh>
    <rPh sb="3" eb="4">
      <t>ヨン</t>
    </rPh>
    <phoneticPr fontId="2"/>
  </si>
  <si>
    <t>　　香南町含む</t>
    <rPh sb="2" eb="5">
      <t>コウナンチョウ</t>
    </rPh>
    <rPh sb="5" eb="6">
      <t>フク</t>
    </rPh>
    <phoneticPr fontId="2"/>
  </si>
  <si>
    <t>前田（朝）</t>
    <rPh sb="0" eb="2">
      <t>マエダ</t>
    </rPh>
    <rPh sb="3" eb="4">
      <t>アサ</t>
    </rPh>
    <phoneticPr fontId="2"/>
  </si>
  <si>
    <t>十川（四）</t>
    <rPh sb="0" eb="2">
      <t>ソガワ</t>
    </rPh>
    <rPh sb="3" eb="4">
      <t>ヨン</t>
    </rPh>
    <phoneticPr fontId="2"/>
  </si>
  <si>
    <t>西植田（四）</t>
    <rPh sb="0" eb="3">
      <t>ニシウエダ</t>
    </rPh>
    <rPh sb="4" eb="5">
      <t>ヨン</t>
    </rPh>
    <phoneticPr fontId="2"/>
  </si>
  <si>
    <t>三木中央（四）</t>
    <rPh sb="0" eb="2">
      <t>ミキ</t>
    </rPh>
    <rPh sb="2" eb="4">
      <t>チュウオウ</t>
    </rPh>
    <rPh sb="5" eb="6">
      <t>ヨン</t>
    </rPh>
    <phoneticPr fontId="2"/>
  </si>
  <si>
    <t>三木西部（四）</t>
    <rPh sb="0" eb="2">
      <t>ミキ</t>
    </rPh>
    <rPh sb="2" eb="4">
      <t>セイブ</t>
    </rPh>
    <rPh sb="5" eb="6">
      <t>ヨン</t>
    </rPh>
    <phoneticPr fontId="2"/>
  </si>
  <si>
    <t>　　</t>
    <phoneticPr fontId="2"/>
  </si>
  <si>
    <r>
      <t>②当社は日曜日、祝日、新聞休刊日、</t>
    </r>
    <r>
      <rPr>
        <sz val="11"/>
        <color rgb="FFFF0000"/>
        <rFont val="ＭＳ Ｐゴシック"/>
        <family val="3"/>
        <charset val="128"/>
      </rPr>
      <t>土曜日※</t>
    </r>
    <rPh sb="11" eb="13">
      <t>シンブン</t>
    </rPh>
    <phoneticPr fontId="2"/>
  </si>
  <si>
    <t>※　第2土曜日は営業日ですが、状況により変更となる事があります。</t>
    <rPh sb="2" eb="3">
      <t>ダイ</t>
    </rPh>
    <rPh sb="4" eb="7">
      <t>ドヨウビ</t>
    </rPh>
    <rPh sb="8" eb="11">
      <t>エイギョウビ</t>
    </rPh>
    <rPh sb="15" eb="17">
      <t>ジョウキョウ</t>
    </rPh>
    <rPh sb="20" eb="22">
      <t>ヘンコウ</t>
    </rPh>
    <rPh sb="25" eb="26">
      <t>コト</t>
    </rPh>
    <phoneticPr fontId="2"/>
  </si>
  <si>
    <t>引田(四)</t>
    <rPh sb="0" eb="1">
      <t>イン</t>
    </rPh>
    <rPh sb="1" eb="2">
      <t>タ</t>
    </rPh>
    <phoneticPr fontId="2"/>
  </si>
  <si>
    <t>多度津西</t>
    <rPh sb="0" eb="3">
      <t>タドツ</t>
    </rPh>
    <rPh sb="3" eb="4">
      <t>ニシ</t>
    </rPh>
    <phoneticPr fontId="2"/>
  </si>
  <si>
    <t>-</t>
    <phoneticPr fontId="2"/>
  </si>
  <si>
    <t>ヨミポストは新聞を購読されていないご家庭に、新聞と同時間帯にチラシをお届けする折込サービスです。</t>
    <rPh sb="6" eb="8">
      <t>シンブン</t>
    </rPh>
    <rPh sb="9" eb="11">
      <t>コウドク</t>
    </rPh>
    <rPh sb="18" eb="20">
      <t>カテイ</t>
    </rPh>
    <rPh sb="22" eb="24">
      <t>シンブン</t>
    </rPh>
    <rPh sb="25" eb="26">
      <t>オナ</t>
    </rPh>
    <rPh sb="26" eb="29">
      <t>ジカンタイ</t>
    </rPh>
    <rPh sb="35" eb="36">
      <t>トド</t>
    </rPh>
    <rPh sb="39" eb="41">
      <t>オリコミ</t>
    </rPh>
    <phoneticPr fontId="2"/>
  </si>
  <si>
    <t>日刊　ヨ ミ ポ ス ト</t>
    <rPh sb="0" eb="2">
      <t>ニッカン</t>
    </rPh>
    <phoneticPr fontId="2"/>
  </si>
  <si>
    <t>日刊　ヨミポスト</t>
    <rPh sb="0" eb="2">
      <t>ニッカン</t>
    </rPh>
    <phoneticPr fontId="2"/>
  </si>
  <si>
    <t>四新十川</t>
    <rPh sb="0" eb="1">
      <t>ヨン</t>
    </rPh>
    <rPh sb="1" eb="2">
      <t>シン</t>
    </rPh>
    <rPh sb="2" eb="3">
      <t>ジュウ</t>
    </rPh>
    <rPh sb="3" eb="4">
      <t>カワ</t>
    </rPh>
    <phoneticPr fontId="2"/>
  </si>
  <si>
    <t>　　　　　一部丸亀市を含む</t>
    <rPh sb="5" eb="7">
      <t>イチブ</t>
    </rPh>
    <rPh sb="7" eb="9">
      <t>マルガメ</t>
    </rPh>
    <rPh sb="9" eb="10">
      <t>シ</t>
    </rPh>
    <rPh sb="11" eb="12">
      <t>フク</t>
    </rPh>
    <phoneticPr fontId="2"/>
  </si>
  <si>
    <t>※引   田</t>
    <rPh sb="1" eb="2">
      <t>イン</t>
    </rPh>
    <rPh sb="5" eb="6">
      <t>タ</t>
    </rPh>
    <phoneticPr fontId="2"/>
  </si>
  <si>
    <t>長尾1,600枚・造田1,000枚
(志度一部含む)</t>
    <rPh sb="0" eb="2">
      <t>ナガオ</t>
    </rPh>
    <rPh sb="7" eb="8">
      <t>マイ</t>
    </rPh>
    <rPh sb="9" eb="10">
      <t>ゾウ</t>
    </rPh>
    <rPh sb="10" eb="11">
      <t>タ</t>
    </rPh>
    <rPh sb="16" eb="17">
      <t>マイ</t>
    </rPh>
    <rPh sb="19" eb="21">
      <t>シド</t>
    </rPh>
    <rPh sb="21" eb="23">
      <t>イチブ</t>
    </rPh>
    <rPh sb="23" eb="24">
      <t>フク</t>
    </rPh>
    <phoneticPr fontId="2"/>
  </si>
  <si>
    <r>
      <t>(</t>
    </r>
    <r>
      <rPr>
        <sz val="9"/>
        <color indexed="8"/>
        <rFont val="ＭＳ Ｐゴシック"/>
        <family val="3"/>
        <charset val="128"/>
      </rPr>
      <t>豊中町</t>
    </r>
    <r>
      <rPr>
        <sz val="9"/>
        <color indexed="8"/>
        <rFont val="ＭＳ Ｐ明朝"/>
        <family val="1"/>
        <charset val="128"/>
      </rPr>
      <t xml:space="preserve"> 2,150)</t>
    </r>
    <rPh sb="1" eb="4">
      <t>トヨナカチョウ</t>
    </rPh>
    <phoneticPr fontId="2"/>
  </si>
  <si>
    <r>
      <t>(</t>
    </r>
    <r>
      <rPr>
        <sz val="9"/>
        <color indexed="8"/>
        <rFont val="ＭＳ Ｐゴシック"/>
        <family val="3"/>
        <charset val="128"/>
      </rPr>
      <t>仁尾町</t>
    </r>
    <r>
      <rPr>
        <sz val="9"/>
        <color indexed="8"/>
        <rFont val="ＭＳ Ｐ明朝"/>
        <family val="1"/>
        <charset val="128"/>
      </rPr>
      <t xml:space="preserve"> 900)</t>
    </r>
    <rPh sb="1" eb="3">
      <t>ニオ</t>
    </rPh>
    <rPh sb="3" eb="4">
      <t>マチ</t>
    </rPh>
    <phoneticPr fontId="2"/>
  </si>
  <si>
    <t>四新飯山</t>
    <rPh sb="0" eb="1">
      <t>ヨン</t>
    </rPh>
    <rPh sb="1" eb="2">
      <t>シン</t>
    </rPh>
    <rPh sb="2" eb="4">
      <t>イイヤマ</t>
    </rPh>
    <phoneticPr fontId="2"/>
  </si>
  <si>
    <t>四新飯山（四）</t>
    <rPh sb="0" eb="1">
      <t>ヨン</t>
    </rPh>
    <rPh sb="1" eb="2">
      <t>シン</t>
    </rPh>
    <rPh sb="2" eb="4">
      <t>イイヤマ</t>
    </rPh>
    <rPh sb="5" eb="6">
      <t>ヨン</t>
    </rPh>
    <phoneticPr fontId="2"/>
  </si>
  <si>
    <t>300)</t>
    <phoneticPr fontId="2"/>
  </si>
  <si>
    <t>詫間（四）</t>
    <rPh sb="0" eb="1">
      <t>ホコ</t>
    </rPh>
    <rPh sb="1" eb="2">
      <t>アイダ</t>
    </rPh>
    <rPh sb="3" eb="4">
      <t>ヨン</t>
    </rPh>
    <phoneticPr fontId="2"/>
  </si>
  <si>
    <t>三豊東部（四）</t>
    <rPh sb="0" eb="2">
      <t>ミトヨ</t>
    </rPh>
    <rPh sb="2" eb="4">
      <t>トウブ</t>
    </rPh>
    <rPh sb="5" eb="6">
      <t>ヨン</t>
    </rPh>
    <phoneticPr fontId="2"/>
  </si>
  <si>
    <t>朝日・日経の一の谷地区(本大町周辺)は三豊西より配達</t>
    <rPh sb="0" eb="2">
      <t>アサヒ</t>
    </rPh>
    <rPh sb="3" eb="5">
      <t>ニッケイ</t>
    </rPh>
    <rPh sb="6" eb="7">
      <t>イチ</t>
    </rPh>
    <rPh sb="8" eb="9">
      <t>タニ</t>
    </rPh>
    <rPh sb="9" eb="10">
      <t>チ</t>
    </rPh>
    <rPh sb="10" eb="11">
      <t>ク</t>
    </rPh>
    <rPh sb="12" eb="13">
      <t>ホン</t>
    </rPh>
    <rPh sb="13" eb="14">
      <t>ダイ</t>
    </rPh>
    <rPh sb="14" eb="15">
      <t>マチ</t>
    </rPh>
    <rPh sb="15" eb="17">
      <t>シュウヘン</t>
    </rPh>
    <rPh sb="19" eb="20">
      <t>サン</t>
    </rPh>
    <rPh sb="20" eb="21">
      <t>トヨ</t>
    </rPh>
    <rPh sb="21" eb="22">
      <t>ニシ</t>
    </rPh>
    <rPh sb="24" eb="25">
      <t>クバ</t>
    </rPh>
    <rPh sb="25" eb="26">
      <t>タチ</t>
    </rPh>
    <phoneticPr fontId="2"/>
  </si>
  <si>
    <t>-</t>
    <phoneticPr fontId="2"/>
  </si>
  <si>
    <t>　1.折込部数改定　改定実施月　2024年8月</t>
    <phoneticPr fontId="2"/>
  </si>
  <si>
    <t>2024年8月現在</t>
    <rPh sb="4" eb="5">
      <t>ネン</t>
    </rPh>
    <rPh sb="6" eb="7">
      <t>ガツ</t>
    </rPh>
    <rPh sb="7" eb="9">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</si>
</sst>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quot;枚&quot;"/>
    <numFmt numFmtId="177" formatCode="&quot;四国新聞合計&quot;\ #,###"/>
    <numFmt numFmtId="178" formatCode="&quot;読売新聞合計　&quot;#,###"/>
    <numFmt numFmtId="179" formatCode="&quot;朝日新聞合計　&quot;#,###"/>
    <numFmt numFmtId="180" formatCode="&quot;毎日新聞合計　&quot;#,###"/>
    <numFmt numFmtId="181" formatCode="&quot;産経新聞合計　&quot;#,###"/>
    <numFmt numFmtId="182" formatCode="&quot;日経新聞合計　&quot;#,###"/>
    <numFmt numFmtId="183" formatCode="#,###&quot;)&quot;"/>
    <numFmt numFmtId="184" formatCode="#,###&quot;枚 ／&quot;"/>
    <numFmt numFmtId="185" formatCode="&quot;@&quot;0.00"/>
    <numFmt numFmtId="186" formatCode="[$-411]yyyy&quot;年&quot;m&quot;月&quot;d&quot;日（&quot;aaaa&quot;）&quot;"/>
    <numFmt numFmtId="187" formatCode="&quot;ヨミポスト合計　&quot;#,###"/>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8"/>
      <name val="ＭＳ Ｐゴシック"/>
      <family val="3"/>
      <charset val="128"/>
    </font>
    <font>
      <sz val="11"/>
      <color indexed="8"/>
      <name val="ＭＳ Ｐゴシック"/>
      <family val="3"/>
      <charset val="128"/>
    </font>
    <font>
      <b/>
      <sz val="9"/>
      <color indexed="8"/>
      <name val="ＭＳ Ｐゴシック"/>
      <family val="3"/>
      <charset val="128"/>
    </font>
    <font>
      <sz val="10"/>
      <name val="ＭＳ Ｐゴシック"/>
      <family val="3"/>
      <charset val="128"/>
    </font>
    <font>
      <sz val="9"/>
      <color indexed="8"/>
      <name val="ＭＳ Ｐ明朝"/>
      <family val="1"/>
      <charset val="128"/>
    </font>
    <font>
      <sz val="8"/>
      <color indexed="8"/>
      <name val="ＭＳ Ｐ明朝"/>
      <family val="1"/>
      <charset val="128"/>
    </font>
    <font>
      <sz val="9"/>
      <name val="ＭＳ Ｐ明朝"/>
      <family val="1"/>
      <charset val="128"/>
    </font>
    <font>
      <b/>
      <sz val="11"/>
      <color indexed="10"/>
      <name val="ＭＳ Ｐ明朝"/>
      <family val="1"/>
      <charset val="128"/>
    </font>
    <font>
      <sz val="11"/>
      <color indexed="10"/>
      <name val="ＭＳ Ｐ明朝"/>
      <family val="1"/>
      <charset val="128"/>
    </font>
    <font>
      <sz val="10"/>
      <color indexed="8"/>
      <name val="ＭＳ Ｐ明朝"/>
      <family val="1"/>
      <charset val="128"/>
    </font>
    <font>
      <sz val="15"/>
      <color indexed="8"/>
      <name val="ＭＳ Ｐ明朝"/>
      <family val="1"/>
      <charset val="128"/>
    </font>
    <font>
      <b/>
      <sz val="17"/>
      <color indexed="10"/>
      <name val="ＭＳ Ｐ明朝"/>
      <family val="1"/>
      <charset val="128"/>
    </font>
    <font>
      <sz val="16"/>
      <color indexed="8"/>
      <name val="ＭＳ Ｐ明朝"/>
      <family val="1"/>
      <charset val="128"/>
    </font>
    <font>
      <b/>
      <sz val="9"/>
      <color indexed="8"/>
      <name val="ＭＳ Ｐ明朝"/>
      <family val="1"/>
      <charset val="128"/>
    </font>
    <font>
      <b/>
      <sz val="10"/>
      <color indexed="10"/>
      <name val="ＭＳ Ｐ明朝"/>
      <family val="1"/>
      <charset val="128"/>
    </font>
    <font>
      <sz val="10"/>
      <color indexed="10"/>
      <name val="ＭＳ Ｐ明朝"/>
      <family val="1"/>
      <charset val="128"/>
    </font>
    <font>
      <sz val="11"/>
      <color indexed="8"/>
      <name val="ＭＳ Ｐ明朝"/>
      <family val="1"/>
      <charset val="128"/>
    </font>
    <font>
      <sz val="11"/>
      <name val="ＭＳ Ｐ明朝"/>
      <family val="1"/>
      <charset val="128"/>
    </font>
    <font>
      <sz val="11"/>
      <color indexed="18"/>
      <name val="ＭＳ Ｐ明朝"/>
      <family val="1"/>
      <charset val="128"/>
    </font>
    <font>
      <b/>
      <sz val="11"/>
      <color indexed="18"/>
      <name val="ＭＳ Ｐ明朝"/>
      <family val="1"/>
      <charset val="128"/>
    </font>
    <font>
      <b/>
      <sz val="14"/>
      <name val="ＭＳ Ｐ明朝"/>
      <family val="1"/>
      <charset val="128"/>
    </font>
    <font>
      <sz val="20"/>
      <name val="ＭＳ Ｐ明朝"/>
      <family val="1"/>
      <charset val="128"/>
    </font>
    <font>
      <sz val="16"/>
      <name val="ＭＳ Ｐ明朝"/>
      <family val="1"/>
      <charset val="128"/>
    </font>
    <font>
      <sz val="18"/>
      <name val="ＭＳ Ｐ明朝"/>
      <family val="1"/>
      <charset val="128"/>
    </font>
    <font>
      <sz val="12"/>
      <name val="ＭＳ Ｐゴシック"/>
      <family val="3"/>
      <charset val="128"/>
    </font>
    <font>
      <b/>
      <sz val="12"/>
      <name val="ＭＳ Ｐゴシック"/>
      <family val="3"/>
      <charset val="128"/>
    </font>
    <font>
      <sz val="18"/>
      <name val="ＭＳ Ｐゴシック"/>
      <family val="3"/>
      <charset val="128"/>
    </font>
    <font>
      <b/>
      <sz val="20"/>
      <name val="ＭＳ Ｐゴシック"/>
      <family val="3"/>
      <charset val="128"/>
    </font>
    <font>
      <sz val="14"/>
      <name val="ＭＳ Ｐ明朝"/>
      <family val="1"/>
      <charset val="128"/>
    </font>
    <font>
      <b/>
      <sz val="14"/>
      <color indexed="10"/>
      <name val="ＭＳ Ｐ明朝"/>
      <family val="1"/>
      <charset val="128"/>
    </font>
    <font>
      <b/>
      <sz val="14"/>
      <color indexed="18"/>
      <name val="ＭＳ Ｐ明朝"/>
      <family val="1"/>
      <charset val="128"/>
    </font>
    <font>
      <b/>
      <sz val="18"/>
      <name val="ＭＳ Ｐ明朝"/>
      <family val="1"/>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2"/>
      <color indexed="10"/>
      <name val="ＭＳ Ｐ明朝"/>
      <family val="1"/>
      <charset val="128"/>
    </font>
    <font>
      <b/>
      <sz val="14"/>
      <name val="ＭＳ Ｐゴシック"/>
      <family val="3"/>
      <charset val="128"/>
    </font>
    <font>
      <sz val="12"/>
      <color indexed="8"/>
      <name val="ＭＳ Ｐ明朝"/>
      <family val="1"/>
      <charset val="128"/>
    </font>
    <font>
      <b/>
      <sz val="12"/>
      <color indexed="18"/>
      <name val="ＭＳ Ｐ明朝"/>
      <family val="1"/>
      <charset val="128"/>
    </font>
    <font>
      <b/>
      <sz val="12"/>
      <color indexed="8"/>
      <name val="ＭＳ Ｐゴシック"/>
      <family val="3"/>
      <charset val="128"/>
    </font>
    <font>
      <sz val="11"/>
      <name val="ＭＳ Ｐゴシック"/>
      <family val="3"/>
      <charset val="128"/>
    </font>
    <font>
      <sz val="12"/>
      <color indexed="8"/>
      <name val="ＭＳ Ｐゴシック"/>
      <family val="3"/>
      <charset val="128"/>
    </font>
    <font>
      <sz val="12"/>
      <name val="ＭＳ Ｐ明朝"/>
      <family val="1"/>
      <charset val="128"/>
    </font>
    <font>
      <b/>
      <sz val="12"/>
      <name val="ＭＳ Ｐ明朝"/>
      <family val="1"/>
      <charset val="128"/>
    </font>
    <font>
      <sz val="10"/>
      <color indexed="8"/>
      <name val="ＭＳ Ｐゴシック"/>
      <family val="3"/>
      <charset val="128"/>
    </font>
    <font>
      <b/>
      <sz val="12"/>
      <color indexed="10"/>
      <name val="ＭＳ Ｐゴシック"/>
      <family val="3"/>
      <charset val="128"/>
    </font>
    <font>
      <b/>
      <u/>
      <sz val="16"/>
      <name val="ＭＳ Ｐゴシック"/>
      <family val="3"/>
      <charset val="128"/>
    </font>
    <font>
      <b/>
      <sz val="12"/>
      <color indexed="9"/>
      <name val="ＭＳ Ｐゴシック"/>
      <family val="3"/>
      <charset val="128"/>
    </font>
    <font>
      <sz val="20"/>
      <color indexed="52"/>
      <name val="ＭＳ Ｐゴシック"/>
      <family val="3"/>
      <charset val="128"/>
    </font>
    <font>
      <sz val="20"/>
      <name val="ＭＳ Ｐゴシック"/>
      <family val="3"/>
      <charset val="128"/>
    </font>
    <font>
      <b/>
      <sz val="11"/>
      <color indexed="10"/>
      <name val="ＭＳ Ｐゴシック"/>
      <family val="3"/>
      <charset val="128"/>
    </font>
    <font>
      <b/>
      <sz val="10"/>
      <color indexed="8"/>
      <name val="ＭＳ Ｐゴシック"/>
      <family val="3"/>
      <charset val="128"/>
    </font>
    <font>
      <b/>
      <sz val="11"/>
      <name val="ＭＳ Ｐ明朝"/>
      <family val="1"/>
      <charset val="128"/>
    </font>
    <font>
      <b/>
      <sz val="8"/>
      <color indexed="8"/>
      <name val="ＭＳ Ｐゴシック"/>
      <family val="3"/>
      <charset val="128"/>
    </font>
    <font>
      <sz val="12"/>
      <color indexed="18"/>
      <name val="ＭＳ Ｐ明朝"/>
      <family val="1"/>
      <charset val="128"/>
    </font>
    <font>
      <sz val="8"/>
      <color indexed="8"/>
      <name val="ＭＳ Ｐゴシック"/>
      <family val="3"/>
      <charset val="128"/>
    </font>
    <font>
      <sz val="8"/>
      <name val="ＭＳ Ｐゴシック"/>
      <family val="3"/>
      <charset val="128"/>
    </font>
    <font>
      <b/>
      <sz val="12"/>
      <color theme="3" tint="-0.249977111117893"/>
      <name val="ＭＳ Ｐ明朝"/>
      <family val="1"/>
      <charset val="128"/>
    </font>
    <font>
      <b/>
      <sz val="11"/>
      <color rgb="FFFF0000"/>
      <name val="ＭＳ Ｐ明朝"/>
      <family val="1"/>
      <charset val="128"/>
    </font>
    <font>
      <sz val="9"/>
      <color theme="0"/>
      <name val="ＭＳ Ｐゴシック"/>
      <family val="3"/>
      <charset val="128"/>
    </font>
    <font>
      <sz val="11"/>
      <color theme="0"/>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000000"/>
      <name val="ＭＳ Ｐゴシック"/>
      <family val="3"/>
      <charset val="128"/>
    </font>
    <font>
      <b/>
      <sz val="10"/>
      <color indexed="8"/>
      <name val="ＭＳ Ｐ明朝"/>
      <family val="1"/>
      <charset val="128"/>
    </font>
    <font>
      <u/>
      <sz val="18"/>
      <color indexed="12"/>
      <name val="ＭＳ Ｐゴシック"/>
      <family val="3"/>
      <charset val="128"/>
    </font>
    <font>
      <sz val="12"/>
      <color theme="0"/>
      <name val="ＭＳ Ｐ明朝"/>
      <family val="1"/>
      <charset val="128"/>
    </font>
    <font>
      <u/>
      <sz val="12"/>
      <name val="ＭＳ Ｐゴシック"/>
      <family val="3"/>
      <charset val="128"/>
    </font>
    <font>
      <b/>
      <sz val="12"/>
      <color indexed="10"/>
      <name val="ＭＳ Ｐ明朝"/>
      <family val="1"/>
      <charset val="128"/>
    </font>
    <font>
      <b/>
      <sz val="12"/>
      <color rgb="FFFF0000"/>
      <name val="ＭＳ Ｐ明朝"/>
      <family val="1"/>
      <charset val="128"/>
    </font>
    <font>
      <sz val="11"/>
      <color indexed="10"/>
      <name val="ＭＳ Ｐゴシック"/>
      <family val="3"/>
      <charset val="128"/>
    </font>
  </fonts>
  <fills count="16">
    <fill>
      <patternFill patternType="none"/>
    </fill>
    <fill>
      <patternFill patternType="gray125"/>
    </fill>
    <fill>
      <patternFill patternType="lightGray">
        <fgColor indexed="44"/>
      </patternFill>
    </fill>
    <fill>
      <patternFill patternType="lightGray">
        <fgColor indexed="44"/>
        <bgColor indexed="9"/>
      </patternFill>
    </fill>
    <fill>
      <patternFill patternType="solid">
        <fgColor indexed="9"/>
        <bgColor indexed="64"/>
      </patternFill>
    </fill>
    <fill>
      <patternFill patternType="lightGray">
        <fgColor indexed="42"/>
      </patternFill>
    </fill>
    <fill>
      <patternFill patternType="solid">
        <fgColor indexed="54"/>
        <bgColor indexed="23"/>
      </patternFill>
    </fill>
    <fill>
      <patternFill patternType="solid">
        <fgColor indexed="41"/>
        <bgColor indexed="44"/>
      </patternFill>
    </fill>
    <fill>
      <patternFill patternType="solid">
        <fgColor indexed="44"/>
        <bgColor indexed="42"/>
      </patternFill>
    </fill>
    <fill>
      <patternFill patternType="solid">
        <fgColor indexed="26"/>
        <bgColor indexed="42"/>
      </patternFill>
    </fill>
    <fill>
      <patternFill patternType="solid">
        <fgColor indexed="26"/>
        <bgColor indexed="64"/>
      </patternFill>
    </fill>
    <fill>
      <patternFill patternType="solid">
        <fgColor indexed="42"/>
        <bgColor indexed="42"/>
      </patternFill>
    </fill>
    <fill>
      <patternFill patternType="solid">
        <fgColor rgb="FFCCECFF"/>
        <bgColor indexed="44"/>
      </patternFill>
    </fill>
    <fill>
      <patternFill patternType="solid">
        <fgColor rgb="FFCCCCFF"/>
        <bgColor indexed="44"/>
      </patternFill>
    </fill>
    <fill>
      <patternFill patternType="solid">
        <fgColor rgb="FFCCCCFF"/>
        <bgColor indexed="31"/>
      </patternFill>
    </fill>
    <fill>
      <patternFill patternType="solid">
        <fgColor rgb="FFFFFFCC"/>
        <bgColor indexed="64"/>
      </patternFill>
    </fill>
  </fills>
  <borders count="1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57"/>
      </left>
      <right style="thin">
        <color indexed="57"/>
      </right>
      <top style="thin">
        <color indexed="5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thin">
        <color indexed="64"/>
      </bottom>
      <diagonal/>
    </border>
    <border>
      <left style="thin">
        <color indexed="57"/>
      </left>
      <right style="thin">
        <color indexed="57"/>
      </right>
      <top/>
      <bottom style="thin">
        <color indexed="57"/>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3"/>
      </right>
      <top/>
      <bottom style="thin">
        <color indexed="64"/>
      </bottom>
      <diagonal/>
    </border>
    <border>
      <left style="thin">
        <color indexed="63"/>
      </left>
      <right style="thin">
        <color indexed="64"/>
      </right>
      <top/>
      <bottom style="thin">
        <color indexed="64"/>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64"/>
      </left>
      <right style="medium">
        <color indexed="63"/>
      </right>
      <top/>
      <bottom style="thin">
        <color indexed="64"/>
      </bottom>
      <diagonal/>
    </border>
    <border>
      <left style="medium">
        <color indexed="63"/>
      </left>
      <right style="medium">
        <color indexed="63"/>
      </right>
      <top/>
      <bottom style="thin">
        <color indexed="64"/>
      </bottom>
      <diagonal/>
    </border>
    <border>
      <left style="medium">
        <color indexed="63"/>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963">
    <xf numFmtId="0" fontId="0" fillId="0" borderId="0" xfId="0"/>
    <xf numFmtId="38" fontId="3" fillId="0" borderId="0" xfId="2" applyFont="1" applyAlignment="1" applyProtection="1">
      <alignment vertical="center" shrinkToFit="1"/>
    </xf>
    <xf numFmtId="38" fontId="3" fillId="0" borderId="0" xfId="2" applyFont="1" applyFill="1" applyBorder="1" applyAlignment="1" applyProtection="1">
      <alignment horizontal="center" vertical="center" shrinkToFit="1"/>
    </xf>
    <xf numFmtId="38" fontId="5" fillId="0" borderId="0" xfId="2" applyFont="1" applyFill="1" applyAlignment="1" applyProtection="1">
      <alignment vertical="center" shrinkToFit="1"/>
    </xf>
    <xf numFmtId="0" fontId="5" fillId="0" borderId="0" xfId="2" applyNumberFormat="1" applyFont="1" applyFill="1" applyAlignment="1" applyProtection="1">
      <alignment vertical="center" shrinkToFit="1"/>
    </xf>
    <xf numFmtId="0" fontId="5" fillId="0" borderId="0" xfId="0" applyFont="1" applyFill="1" applyAlignment="1" applyProtection="1">
      <alignment vertical="center" shrinkToFit="1"/>
    </xf>
    <xf numFmtId="38" fontId="7" fillId="0" borderId="0" xfId="2" applyFont="1" applyFill="1" applyAlignment="1" applyProtection="1">
      <alignment vertical="center" shrinkToFit="1"/>
    </xf>
    <xf numFmtId="38" fontId="9" fillId="0" borderId="1" xfId="2" applyFont="1" applyFill="1" applyBorder="1" applyAlignment="1" applyProtection="1">
      <alignment horizontal="left" vertical="center" shrinkToFit="1"/>
    </xf>
    <xf numFmtId="38" fontId="9" fillId="0" borderId="1" xfId="2" applyFont="1" applyFill="1" applyBorder="1" applyAlignment="1" applyProtection="1">
      <alignment horizontal="center" vertical="center" shrinkToFit="1"/>
    </xf>
    <xf numFmtId="38" fontId="9" fillId="0" borderId="2" xfId="2" applyFont="1" applyFill="1" applyBorder="1" applyAlignment="1" applyProtection="1">
      <alignment horizontal="center" vertical="center" shrinkToFit="1"/>
    </xf>
    <xf numFmtId="38" fontId="5" fillId="0" borderId="0" xfId="2" applyFont="1" applyFill="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4" xfId="2" applyFont="1" applyBorder="1" applyAlignment="1" applyProtection="1">
      <alignment horizontal="right" vertical="center" shrinkToFit="1"/>
    </xf>
    <xf numFmtId="38" fontId="1" fillId="0" borderId="4" xfId="2" applyFont="1" applyBorder="1" applyAlignment="1" applyProtection="1">
      <alignment vertical="center" shrinkToFit="1"/>
    </xf>
    <xf numFmtId="38" fontId="1" fillId="0" borderId="5" xfId="2" applyFont="1" applyBorder="1" applyAlignment="1" applyProtection="1">
      <alignment horizontal="right" vertical="center" shrinkToFit="1"/>
    </xf>
    <xf numFmtId="38" fontId="1" fillId="0" borderId="5"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7" xfId="2" applyFont="1" applyBorder="1" applyAlignment="1" applyProtection="1">
      <alignment horizontal="right" vertical="center" shrinkToFit="1"/>
    </xf>
    <xf numFmtId="38" fontId="1" fillId="0" borderId="8" xfId="2" applyFont="1" applyBorder="1" applyAlignment="1" applyProtection="1">
      <alignment horizontal="right" vertical="center" shrinkToFit="1"/>
    </xf>
    <xf numFmtId="38" fontId="1" fillId="0" borderId="8" xfId="2" applyFont="1" applyBorder="1" applyAlignment="1" applyProtection="1">
      <alignment vertical="center" shrinkToFit="1"/>
    </xf>
    <xf numFmtId="38" fontId="1" fillId="0" borderId="9" xfId="2" applyFont="1" applyBorder="1" applyAlignment="1" applyProtection="1">
      <alignment horizontal="right" vertical="center" shrinkToFit="1"/>
    </xf>
    <xf numFmtId="38" fontId="1" fillId="0" borderId="9" xfId="2" applyFont="1" applyBorder="1" applyAlignment="1" applyProtection="1">
      <alignment vertical="center" shrinkToFit="1"/>
    </xf>
    <xf numFmtId="38" fontId="1" fillId="0" borderId="8" xfId="2" applyFont="1" applyBorder="1" applyAlignment="1" applyProtection="1">
      <alignment horizontal="center" vertical="center" shrinkToFit="1"/>
    </xf>
    <xf numFmtId="38" fontId="5" fillId="0" borderId="0" xfId="2" applyFont="1" applyFill="1" applyBorder="1" applyAlignment="1" applyProtection="1">
      <alignment vertical="center" shrinkToFit="1"/>
    </xf>
    <xf numFmtId="38" fontId="5" fillId="0" borderId="0" xfId="2" applyFont="1" applyFill="1" applyBorder="1" applyAlignment="1" applyProtection="1">
      <alignment horizontal="left" vertical="center" shrinkToFit="1"/>
    </xf>
    <xf numFmtId="38" fontId="9" fillId="0" borderId="11" xfId="2" applyFont="1" applyFill="1" applyBorder="1" applyAlignment="1" applyProtection="1">
      <alignment horizontal="left" vertical="center" shrinkToFit="1"/>
    </xf>
    <xf numFmtId="38" fontId="9" fillId="0" borderId="12" xfId="2" applyFont="1" applyFill="1" applyBorder="1" applyAlignment="1" applyProtection="1">
      <alignment horizontal="right" vertical="center" shrinkToFit="1"/>
    </xf>
    <xf numFmtId="38" fontId="9" fillId="0" borderId="13" xfId="2" applyFont="1" applyFill="1" applyBorder="1" applyAlignment="1" applyProtection="1">
      <alignment horizontal="left" vertical="center" shrinkToFit="1"/>
    </xf>
    <xf numFmtId="38" fontId="10" fillId="0" borderId="1" xfId="2" applyFont="1" applyFill="1" applyBorder="1" applyAlignment="1" applyProtection="1">
      <alignment horizontal="left" vertical="center" shrinkToFit="1"/>
    </xf>
    <xf numFmtId="38" fontId="9" fillId="0" borderId="14" xfId="2" applyFont="1" applyFill="1" applyBorder="1" applyAlignment="1" applyProtection="1">
      <alignment horizontal="left" vertical="center" shrinkToFit="1"/>
    </xf>
    <xf numFmtId="38" fontId="9" fillId="0" borderId="15" xfId="2" applyFont="1" applyFill="1" applyBorder="1" applyAlignment="1" applyProtection="1">
      <alignment horizontal="right" vertical="center" shrinkToFit="1"/>
    </xf>
    <xf numFmtId="38" fontId="9" fillId="0" borderId="16" xfId="2" applyFont="1" applyFill="1" applyBorder="1" applyAlignment="1" applyProtection="1">
      <alignment horizontal="left" vertical="center" shrinkToFit="1"/>
    </xf>
    <xf numFmtId="38" fontId="9" fillId="0" borderId="17" xfId="2" applyFont="1" applyFill="1" applyBorder="1" applyAlignment="1" applyProtection="1">
      <alignment horizontal="left" vertical="center" shrinkToFit="1"/>
    </xf>
    <xf numFmtId="38" fontId="9" fillId="0" borderId="0" xfId="2" applyFont="1" applyFill="1" applyAlignment="1" applyProtection="1">
      <alignment vertical="center" shrinkToFit="1"/>
    </xf>
    <xf numFmtId="0" fontId="9" fillId="0" borderId="0" xfId="2" applyNumberFormat="1" applyFont="1" applyFill="1" applyAlignment="1" applyProtection="1">
      <alignment vertical="center" shrinkToFit="1"/>
    </xf>
    <xf numFmtId="0" fontId="9" fillId="0" borderId="0" xfId="0" applyFont="1" applyFill="1" applyAlignment="1" applyProtection="1">
      <alignment vertical="center" shrinkToFit="1"/>
    </xf>
    <xf numFmtId="38" fontId="18" fillId="0" borderId="0" xfId="2" applyFont="1" applyFill="1" applyAlignment="1" applyProtection="1">
      <alignment vertical="center" shrinkToFit="1"/>
    </xf>
    <xf numFmtId="38" fontId="20" fillId="0" borderId="18" xfId="2" applyFont="1" applyFill="1" applyBorder="1" applyAlignment="1" applyProtection="1">
      <alignment horizontal="right" vertical="center" shrinkToFit="1"/>
    </xf>
    <xf numFmtId="38" fontId="21" fillId="0" borderId="1" xfId="2" applyFont="1" applyFill="1" applyBorder="1" applyAlignment="1" applyProtection="1">
      <alignment vertical="center" shrinkToFit="1"/>
    </xf>
    <xf numFmtId="38" fontId="19" fillId="0" borderId="15" xfId="2" applyFont="1" applyFill="1" applyBorder="1" applyAlignment="1" applyProtection="1">
      <alignment horizontal="right" vertical="center" shrinkToFit="1"/>
    </xf>
    <xf numFmtId="38" fontId="19" fillId="0" borderId="18" xfId="2" applyFont="1" applyFill="1" applyBorder="1" applyAlignment="1" applyProtection="1">
      <alignment horizontal="right" vertical="center" shrinkToFit="1"/>
    </xf>
    <xf numFmtId="38" fontId="9" fillId="0" borderId="18" xfId="2" applyFont="1" applyFill="1" applyBorder="1" applyAlignment="1" applyProtection="1">
      <alignment horizontal="right" vertical="center" shrinkToFit="1"/>
    </xf>
    <xf numFmtId="38" fontId="9" fillId="0" borderId="19" xfId="2" applyFont="1" applyFill="1" applyBorder="1" applyAlignment="1" applyProtection="1">
      <alignment horizontal="right" vertical="center" shrinkToFit="1"/>
    </xf>
    <xf numFmtId="38" fontId="9" fillId="0" borderId="20" xfId="2" applyFont="1" applyFill="1" applyBorder="1" applyAlignment="1" applyProtection="1">
      <alignment horizontal="right" vertical="center" shrinkToFit="1"/>
    </xf>
    <xf numFmtId="38" fontId="9" fillId="0" borderId="0" xfId="2" applyFont="1" applyFill="1" applyBorder="1" applyAlignment="1" applyProtection="1">
      <alignment horizontal="left" vertical="center" shrinkToFit="1"/>
    </xf>
    <xf numFmtId="38" fontId="12" fillId="0" borderId="20" xfId="2" applyFont="1" applyFill="1" applyBorder="1" applyAlignment="1" applyProtection="1">
      <alignment horizontal="right" vertical="center" shrinkToFit="1"/>
    </xf>
    <xf numFmtId="38" fontId="9" fillId="0" borderId="11" xfId="2" applyFont="1" applyFill="1" applyBorder="1" applyAlignment="1" applyProtection="1">
      <alignment horizontal="right" vertical="center" shrinkToFit="1"/>
    </xf>
    <xf numFmtId="38" fontId="9" fillId="0" borderId="21" xfId="2" applyFont="1" applyFill="1" applyBorder="1" applyAlignment="1" applyProtection="1">
      <alignment horizontal="left" vertical="center" shrinkToFit="1"/>
    </xf>
    <xf numFmtId="38" fontId="13" fillId="0" borderId="22" xfId="2" applyFont="1" applyFill="1" applyBorder="1" applyAlignment="1" applyProtection="1">
      <alignment horizontal="right" vertical="center" shrinkToFit="1"/>
    </xf>
    <xf numFmtId="38" fontId="21" fillId="0" borderId="18" xfId="2" applyFont="1" applyFill="1" applyBorder="1" applyAlignment="1" applyProtection="1">
      <alignment horizontal="right" vertical="center" shrinkToFit="1"/>
    </xf>
    <xf numFmtId="38" fontId="9" fillId="0" borderId="23" xfId="2" applyFont="1" applyFill="1" applyBorder="1" applyAlignment="1" applyProtection="1">
      <alignment horizontal="right" vertical="center" shrinkToFit="1"/>
    </xf>
    <xf numFmtId="38" fontId="22" fillId="0" borderId="22" xfId="2" applyFont="1" applyFill="1" applyBorder="1" applyAlignment="1" applyProtection="1">
      <alignment horizontal="right" vertical="center" shrinkToFit="1"/>
    </xf>
    <xf numFmtId="38" fontId="22" fillId="0" borderId="18" xfId="2" applyFont="1" applyFill="1" applyBorder="1" applyAlignment="1" applyProtection="1">
      <alignment horizontal="right" vertical="center" shrinkToFit="1"/>
    </xf>
    <xf numFmtId="38" fontId="21" fillId="0" borderId="24" xfId="2" applyFont="1" applyFill="1" applyBorder="1" applyAlignment="1" applyProtection="1">
      <alignment horizontal="right" vertical="center" shrinkToFit="1"/>
    </xf>
    <xf numFmtId="38" fontId="19" fillId="0" borderId="19" xfId="2" applyFont="1" applyFill="1" applyBorder="1" applyAlignment="1" applyProtection="1">
      <alignment horizontal="right" vertical="center" shrinkToFit="1"/>
    </xf>
    <xf numFmtId="38" fontId="19" fillId="0" borderId="20" xfId="2" applyFont="1" applyFill="1" applyBorder="1" applyAlignment="1" applyProtection="1">
      <alignment horizontal="right" vertical="center" shrinkToFit="1"/>
    </xf>
    <xf numFmtId="38" fontId="19" fillId="0" borderId="18" xfId="2" applyFont="1" applyFill="1" applyBorder="1" applyAlignment="1" applyProtection="1">
      <alignment vertical="center" shrinkToFit="1"/>
    </xf>
    <xf numFmtId="38" fontId="13" fillId="0" borderId="20" xfId="2" applyFont="1" applyFill="1" applyBorder="1" applyAlignment="1" applyProtection="1">
      <alignment horizontal="right" vertical="center" shrinkToFit="1"/>
    </xf>
    <xf numFmtId="0" fontId="9" fillId="0" borderId="0" xfId="0" applyFont="1" applyFill="1" applyBorder="1" applyAlignment="1" applyProtection="1">
      <alignment vertical="center" shrinkToFit="1"/>
    </xf>
    <xf numFmtId="38" fontId="13" fillId="0" borderId="18" xfId="2" applyFont="1" applyFill="1" applyBorder="1" applyAlignment="1" applyProtection="1">
      <alignment horizontal="right" vertical="center" shrinkToFit="1"/>
    </xf>
    <xf numFmtId="38" fontId="13" fillId="0" borderId="19" xfId="2" applyFont="1" applyFill="1" applyBorder="1" applyAlignment="1" applyProtection="1">
      <alignment horizontal="right" vertical="center" shrinkToFit="1"/>
    </xf>
    <xf numFmtId="38" fontId="9" fillId="0" borderId="27" xfId="2" applyFont="1" applyFill="1" applyBorder="1" applyAlignment="1" applyProtection="1">
      <alignment vertical="center" shrinkToFit="1"/>
    </xf>
    <xf numFmtId="0" fontId="3"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38" fontId="1" fillId="0" borderId="28"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0" fontId="22" fillId="0" borderId="0" xfId="4" applyFont="1" applyProtection="1">
      <alignment vertical="center"/>
    </xf>
    <xf numFmtId="38" fontId="6" fillId="0" borderId="4" xfId="2" applyFont="1" applyBorder="1" applyAlignment="1" applyProtection="1">
      <alignment horizontal="right" vertical="center" shrinkToFit="1"/>
    </xf>
    <xf numFmtId="38" fontId="6" fillId="0" borderId="8" xfId="2" applyFont="1" applyBorder="1" applyAlignment="1" applyProtection="1">
      <alignment horizontal="right" vertical="center" shrinkToFit="1"/>
    </xf>
    <xf numFmtId="176" fontId="26" fillId="0" borderId="31" xfId="2" applyNumberFormat="1" applyFont="1" applyFill="1" applyBorder="1" applyAlignment="1" applyProtection="1">
      <alignment vertical="center"/>
    </xf>
    <xf numFmtId="0" fontId="22" fillId="4" borderId="0" xfId="4" applyFont="1" applyFill="1" applyProtection="1">
      <alignment vertical="center"/>
    </xf>
    <xf numFmtId="38" fontId="11" fillId="4" borderId="0" xfId="2" applyFont="1" applyFill="1" applyAlignment="1" applyProtection="1">
      <alignment vertical="center"/>
    </xf>
    <xf numFmtId="38" fontId="22" fillId="4" borderId="0" xfId="2" applyFont="1" applyFill="1" applyAlignment="1" applyProtection="1">
      <alignment vertical="center"/>
    </xf>
    <xf numFmtId="0" fontId="11" fillId="4" borderId="0" xfId="2" applyNumberFormat="1" applyFont="1" applyFill="1" applyAlignment="1" applyProtection="1">
      <alignment vertical="center"/>
    </xf>
    <xf numFmtId="0" fontId="22" fillId="4" borderId="0" xfId="4" applyFont="1" applyFill="1" applyBorder="1" applyProtection="1">
      <alignment vertical="center"/>
    </xf>
    <xf numFmtId="0" fontId="0" fillId="4" borderId="0" xfId="0" applyFill="1"/>
    <xf numFmtId="38" fontId="33" fillId="4" borderId="0" xfId="2" applyFont="1" applyFill="1" applyBorder="1" applyAlignment="1" applyProtection="1">
      <alignment horizontal="right" vertical="center" shrinkToFit="1"/>
    </xf>
    <xf numFmtId="38" fontId="35" fillId="4" borderId="0" xfId="2" applyFont="1" applyFill="1" applyBorder="1" applyAlignment="1" applyProtection="1">
      <alignment horizontal="right" vertical="center" shrinkToFit="1"/>
    </xf>
    <xf numFmtId="38" fontId="33" fillId="4" borderId="0" xfId="2" applyFont="1" applyFill="1" applyBorder="1" applyAlignment="1" applyProtection="1">
      <alignment vertical="center" shrinkToFit="1"/>
    </xf>
    <xf numFmtId="38" fontId="34" fillId="4" borderId="0" xfId="2" applyFont="1" applyFill="1" applyBorder="1" applyAlignment="1" applyProtection="1">
      <alignment horizontal="right" vertical="center" shrinkToFit="1"/>
    </xf>
    <xf numFmtId="38" fontId="33" fillId="4" borderId="4" xfId="4" applyNumberFormat="1" applyFont="1" applyFill="1" applyBorder="1" applyProtection="1">
      <alignment vertical="center"/>
    </xf>
    <xf numFmtId="38" fontId="33" fillId="4" borderId="36" xfId="4" applyNumberFormat="1" applyFont="1" applyFill="1" applyBorder="1" applyProtection="1">
      <alignment vertical="center"/>
    </xf>
    <xf numFmtId="38" fontId="33" fillId="4" borderId="4" xfId="2" applyFont="1" applyFill="1" applyBorder="1" applyAlignment="1" applyProtection="1">
      <alignment horizontal="right" vertical="center"/>
    </xf>
    <xf numFmtId="38" fontId="33" fillId="4" borderId="4" xfId="2" applyFont="1" applyFill="1" applyBorder="1" applyAlignment="1" applyProtection="1">
      <alignment vertical="center"/>
    </xf>
    <xf numFmtId="38" fontId="25" fillId="4" borderId="4" xfId="2" applyFont="1" applyFill="1" applyBorder="1" applyAlignment="1" applyProtection="1">
      <alignment horizontal="right" vertical="center"/>
    </xf>
    <xf numFmtId="0" fontId="33" fillId="4" borderId="4" xfId="4" applyFont="1" applyFill="1" applyBorder="1" applyProtection="1">
      <alignment vertical="center"/>
    </xf>
    <xf numFmtId="38" fontId="34" fillId="4" borderId="4" xfId="2" applyFont="1" applyFill="1" applyBorder="1" applyAlignment="1" applyProtection="1">
      <alignment horizontal="right" vertical="center"/>
    </xf>
    <xf numFmtId="38" fontId="22" fillId="4" borderId="0" xfId="2" applyFont="1" applyFill="1" applyBorder="1" applyAlignment="1" applyProtection="1">
      <alignment horizontal="center" vertical="center"/>
    </xf>
    <xf numFmtId="38" fontId="22" fillId="4" borderId="0" xfId="2" applyFont="1" applyFill="1" applyBorder="1" applyAlignment="1" applyProtection="1">
      <alignment horizontal="right" vertical="center"/>
    </xf>
    <xf numFmtId="185" fontId="33" fillId="4" borderId="5" xfId="2" applyNumberFormat="1" applyFont="1" applyFill="1" applyBorder="1" applyAlignment="1" applyProtection="1">
      <alignment horizontal="center" vertical="center"/>
    </xf>
    <xf numFmtId="185" fontId="33" fillId="4" borderId="4" xfId="2" applyNumberFormat="1" applyFont="1" applyFill="1" applyBorder="1" applyAlignment="1" applyProtection="1">
      <alignment horizontal="center" vertical="center"/>
    </xf>
    <xf numFmtId="0" fontId="37" fillId="4" borderId="4" xfId="0" applyFont="1" applyFill="1" applyBorder="1"/>
    <xf numFmtId="0" fontId="37" fillId="4" borderId="4" xfId="0" applyFont="1" applyFill="1" applyBorder="1" applyAlignment="1">
      <alignment horizontal="center"/>
    </xf>
    <xf numFmtId="0" fontId="0" fillId="4" borderId="4" xfId="0" applyFill="1" applyBorder="1"/>
    <xf numFmtId="38" fontId="21" fillId="0" borderId="38" xfId="2" applyFont="1" applyFill="1" applyBorder="1" applyAlignment="1" applyProtection="1">
      <alignment vertical="center" shrinkToFit="1"/>
    </xf>
    <xf numFmtId="38" fontId="21" fillId="0" borderId="38" xfId="2" applyFont="1" applyFill="1" applyBorder="1" applyAlignment="1" applyProtection="1">
      <alignment horizontal="right" vertical="center" shrinkToFit="1"/>
    </xf>
    <xf numFmtId="38" fontId="19" fillId="0" borderId="19" xfId="2" applyFont="1" applyFill="1" applyBorder="1" applyAlignment="1" applyProtection="1">
      <alignment vertical="center" shrinkToFit="1"/>
    </xf>
    <xf numFmtId="38" fontId="21" fillId="0" borderId="19" xfId="2" applyFont="1" applyFill="1" applyBorder="1" applyAlignment="1" applyProtection="1">
      <alignment horizontal="right" vertical="center" shrinkToFit="1"/>
    </xf>
    <xf numFmtId="38" fontId="6" fillId="0" borderId="16" xfId="2" applyFont="1" applyFill="1" applyBorder="1" applyAlignment="1" applyProtection="1">
      <alignment horizontal="left" vertical="center" shrinkToFit="1"/>
    </xf>
    <xf numFmtId="38" fontId="6" fillId="0" borderId="17" xfId="2" applyFont="1" applyFill="1" applyBorder="1" applyAlignment="1" applyProtection="1">
      <alignment horizontal="left" vertical="center" shrinkToFit="1"/>
    </xf>
    <xf numFmtId="38" fontId="6" fillId="0" borderId="1" xfId="2" applyFont="1" applyFill="1" applyBorder="1" applyAlignment="1" applyProtection="1">
      <alignment vertical="center" shrinkToFit="1"/>
    </xf>
    <xf numFmtId="38" fontId="6" fillId="0" borderId="13" xfId="2" applyFont="1" applyFill="1" applyBorder="1" applyAlignment="1" applyProtection="1">
      <alignment horizontal="left" vertical="center" shrinkToFit="1"/>
    </xf>
    <xf numFmtId="38" fontId="9" fillId="0" borderId="11" xfId="2" applyFont="1" applyFill="1" applyBorder="1" applyAlignment="1" applyProtection="1">
      <alignment horizontal="center" vertical="center" shrinkToFit="1"/>
    </xf>
    <xf numFmtId="38" fontId="14" fillId="0" borderId="23" xfId="2" applyFont="1" applyFill="1" applyBorder="1" applyAlignment="1" applyProtection="1">
      <alignment horizontal="right" vertical="center" shrinkToFit="1"/>
    </xf>
    <xf numFmtId="38" fontId="12" fillId="0" borderId="23" xfId="2" applyFont="1" applyFill="1" applyBorder="1" applyAlignment="1" applyProtection="1">
      <alignment horizontal="right" vertical="center" shrinkToFit="1"/>
    </xf>
    <xf numFmtId="38" fontId="6" fillId="0" borderId="2" xfId="2" applyFont="1" applyFill="1" applyBorder="1" applyAlignment="1" applyProtection="1">
      <alignment vertical="center" shrinkToFit="1"/>
    </xf>
    <xf numFmtId="38" fontId="10" fillId="0" borderId="2" xfId="2" applyFont="1" applyFill="1" applyBorder="1" applyAlignment="1" applyProtection="1">
      <alignment horizontal="left" vertical="center" shrinkToFit="1"/>
    </xf>
    <xf numFmtId="38" fontId="20" fillId="0" borderId="19" xfId="2" applyFont="1" applyFill="1" applyBorder="1" applyAlignment="1" applyProtection="1">
      <alignment horizontal="right" vertical="center" shrinkToFit="1"/>
    </xf>
    <xf numFmtId="38" fontId="21" fillId="0" borderId="26" xfId="2" applyFont="1" applyFill="1" applyBorder="1" applyAlignment="1" applyProtection="1">
      <alignment horizontal="right" vertical="center" shrinkToFit="1"/>
    </xf>
    <xf numFmtId="38" fontId="21" fillId="0" borderId="25" xfId="2" applyFont="1" applyFill="1" applyBorder="1" applyAlignment="1" applyProtection="1">
      <alignment horizontal="right" vertical="center" shrinkToFit="1"/>
    </xf>
    <xf numFmtId="38" fontId="21" fillId="0" borderId="2" xfId="2" applyFont="1" applyFill="1" applyBorder="1" applyAlignment="1" applyProtection="1">
      <alignment horizontal="center" vertical="center" shrinkToFit="1"/>
    </xf>
    <xf numFmtId="38" fontId="21" fillId="0" borderId="11" xfId="2" applyFont="1" applyFill="1" applyBorder="1" applyAlignment="1" applyProtection="1">
      <alignment horizontal="center" vertical="center" shrinkToFit="1"/>
    </xf>
    <xf numFmtId="38" fontId="23" fillId="0" borderId="24" xfId="2" applyFont="1" applyFill="1" applyBorder="1" applyAlignment="1" applyProtection="1">
      <alignment horizontal="right" vertical="center" shrinkToFit="1"/>
    </xf>
    <xf numFmtId="38" fontId="12" fillId="0" borderId="22" xfId="2" applyFont="1" applyFill="1" applyBorder="1" applyAlignment="1" applyProtection="1">
      <alignment horizontal="right" vertical="center" shrinkToFit="1"/>
      <protection locked="0"/>
    </xf>
    <xf numFmtId="38" fontId="12" fillId="0" borderId="27" xfId="2" applyFont="1" applyFill="1" applyBorder="1" applyAlignment="1" applyProtection="1">
      <alignment horizontal="right" vertical="center" shrinkToFit="1"/>
      <protection locked="0"/>
    </xf>
    <xf numFmtId="38" fontId="21" fillId="0" borderId="16" xfId="2" applyFont="1" applyFill="1" applyBorder="1" applyAlignment="1" applyProtection="1">
      <alignment horizontal="left" vertical="center" shrinkToFit="1"/>
    </xf>
    <xf numFmtId="38" fontId="12" fillId="0" borderId="18" xfId="2" applyFont="1" applyFill="1" applyBorder="1" applyAlignment="1" applyProtection="1">
      <alignment vertical="center" shrinkToFit="1"/>
      <protection locked="0"/>
    </xf>
    <xf numFmtId="38" fontId="23" fillId="0" borderId="1"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protection locked="0"/>
    </xf>
    <xf numFmtId="38" fontId="21" fillId="0" borderId="1" xfId="2" applyFont="1" applyFill="1" applyBorder="1" applyAlignment="1" applyProtection="1">
      <alignment horizontal="center" vertical="center" shrinkToFit="1"/>
    </xf>
    <xf numFmtId="38" fontId="12" fillId="0" borderId="1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xf>
    <xf numFmtId="38" fontId="21" fillId="0" borderId="38" xfId="2" applyFont="1" applyFill="1" applyBorder="1" applyAlignment="1" applyProtection="1">
      <alignment horizontal="left" vertical="center" shrinkToFit="1"/>
    </xf>
    <xf numFmtId="38" fontId="12" fillId="0" borderId="41" xfId="2" applyFont="1" applyFill="1" applyBorder="1" applyAlignment="1" applyProtection="1">
      <alignment horizontal="right" vertical="center" shrinkToFit="1"/>
      <protection locked="0"/>
    </xf>
    <xf numFmtId="38" fontId="22" fillId="0" borderId="38" xfId="2" applyFont="1" applyFill="1" applyBorder="1" applyAlignment="1" applyProtection="1">
      <alignment horizontal="right" vertical="center" shrinkToFit="1"/>
    </xf>
    <xf numFmtId="38" fontId="21" fillId="0" borderId="16" xfId="2" applyFont="1" applyFill="1" applyBorder="1" applyAlignment="1" applyProtection="1">
      <alignment vertical="center" shrinkToFit="1"/>
    </xf>
    <xf numFmtId="38" fontId="21" fillId="0" borderId="17" xfId="2" applyFont="1" applyFill="1" applyBorder="1" applyAlignment="1" applyProtection="1">
      <alignment vertical="center" shrinkToFit="1"/>
    </xf>
    <xf numFmtId="38" fontId="12" fillId="0" borderId="38" xfId="2" applyFont="1" applyFill="1" applyBorder="1" applyAlignment="1" applyProtection="1">
      <alignment horizontal="right" vertical="center" shrinkToFit="1"/>
      <protection locked="0"/>
    </xf>
    <xf numFmtId="38" fontId="12" fillId="0" borderId="22" xfId="2" applyFont="1" applyFill="1" applyBorder="1" applyAlignment="1" applyProtection="1">
      <alignment vertical="center" shrinkToFit="1"/>
      <protection locked="0"/>
    </xf>
    <xf numFmtId="38" fontId="21" fillId="0" borderId="38" xfId="2" applyFont="1" applyFill="1" applyBorder="1" applyAlignment="1" applyProtection="1">
      <alignment horizontal="center" vertical="center" shrinkToFit="1"/>
    </xf>
    <xf numFmtId="38" fontId="21" fillId="0" borderId="22" xfId="2" applyFont="1" applyFill="1" applyBorder="1" applyAlignment="1" applyProtection="1">
      <alignment horizontal="right" vertical="center" shrinkToFit="1"/>
    </xf>
    <xf numFmtId="38" fontId="22" fillId="0" borderId="38" xfId="2" applyFont="1" applyFill="1" applyBorder="1" applyAlignment="1" applyProtection="1">
      <alignment vertical="center" shrinkToFit="1"/>
    </xf>
    <xf numFmtId="38" fontId="21" fillId="0" borderId="15" xfId="2" applyFont="1" applyFill="1" applyBorder="1" applyAlignment="1" applyProtection="1">
      <alignment horizontal="right" vertical="center" shrinkToFit="1"/>
    </xf>
    <xf numFmtId="38" fontId="21" fillId="0" borderId="17" xfId="2" applyFont="1" applyFill="1" applyBorder="1" applyAlignment="1" applyProtection="1">
      <alignment horizontal="left" vertical="center" shrinkToFit="1"/>
    </xf>
    <xf numFmtId="38" fontId="21" fillId="0" borderId="2" xfId="2" applyFont="1" applyFill="1" applyBorder="1" applyAlignment="1" applyProtection="1">
      <alignment vertical="center" shrinkToFit="1"/>
    </xf>
    <xf numFmtId="38" fontId="21" fillId="0" borderId="20" xfId="2" applyFont="1" applyFill="1" applyBorder="1" applyAlignment="1" applyProtection="1">
      <alignment horizontal="right" vertical="center" shrinkToFit="1"/>
    </xf>
    <xf numFmtId="0" fontId="46" fillId="0" borderId="0" xfId="0" applyFont="1" applyFill="1" applyAlignment="1" applyProtection="1">
      <alignment vertical="center" shrinkToFit="1"/>
    </xf>
    <xf numFmtId="0" fontId="12" fillId="0" borderId="15" xfId="0" applyFont="1" applyFill="1" applyBorder="1" applyAlignment="1" applyProtection="1">
      <alignment vertical="center" shrinkToFit="1"/>
      <protection locked="0"/>
    </xf>
    <xf numFmtId="0" fontId="21" fillId="0" borderId="25" xfId="0" applyFont="1" applyFill="1" applyBorder="1" applyAlignment="1" applyProtection="1">
      <alignment horizontal="left" vertical="center" shrinkToFit="1"/>
    </xf>
    <xf numFmtId="38" fontId="21" fillId="0" borderId="7" xfId="2" applyFont="1" applyFill="1" applyBorder="1" applyAlignment="1" applyProtection="1">
      <alignment horizontal="center" vertical="center" shrinkToFit="1"/>
    </xf>
    <xf numFmtId="38" fontId="21" fillId="0" borderId="26" xfId="2" applyFont="1" applyFill="1" applyBorder="1" applyAlignment="1" applyProtection="1">
      <alignment horizontal="center" vertical="center" shrinkToFit="1"/>
    </xf>
    <xf numFmtId="38" fontId="38" fillId="0" borderId="17" xfId="2" applyFont="1" applyFill="1" applyBorder="1" applyAlignment="1" applyProtection="1">
      <alignment horizontal="distributed" vertical="center"/>
    </xf>
    <xf numFmtId="38" fontId="38" fillId="0" borderId="13" xfId="2" applyFont="1" applyFill="1" applyBorder="1" applyAlignment="1" applyProtection="1">
      <alignment horizontal="distributed" vertical="center"/>
    </xf>
    <xf numFmtId="0" fontId="21" fillId="0" borderId="43" xfId="0" applyFont="1" applyFill="1" applyBorder="1" applyAlignment="1" applyProtection="1">
      <alignment horizontal="left" vertical="center" shrinkToFit="1"/>
    </xf>
    <xf numFmtId="0" fontId="21" fillId="0" borderId="43" xfId="0" applyFont="1" applyFill="1" applyBorder="1" applyAlignment="1" applyProtection="1">
      <alignment vertical="center" shrinkToFit="1"/>
    </xf>
    <xf numFmtId="38" fontId="49" fillId="0" borderId="8" xfId="2" applyFont="1" applyBorder="1" applyAlignment="1" applyProtection="1">
      <alignment horizontal="left" vertical="center" wrapText="1"/>
    </xf>
    <xf numFmtId="38" fontId="49" fillId="0" borderId="3" xfId="2" applyFont="1" applyBorder="1" applyAlignment="1" applyProtection="1">
      <alignment horizontal="left" vertical="center" wrapText="1"/>
    </xf>
    <xf numFmtId="38" fontId="21" fillId="0" borderId="17" xfId="2" applyFont="1" applyFill="1" applyBorder="1" applyAlignment="1" applyProtection="1">
      <alignment horizontal="center" vertical="center"/>
    </xf>
    <xf numFmtId="38" fontId="21" fillId="0" borderId="17" xfId="2" applyFont="1" applyFill="1" applyBorder="1" applyAlignment="1" applyProtection="1">
      <alignment horizontal="right" vertical="center" shrinkToFit="1"/>
    </xf>
    <xf numFmtId="38" fontId="21" fillId="0" borderId="21" xfId="2" applyFont="1" applyFill="1" applyBorder="1" applyAlignment="1" applyProtection="1">
      <alignment horizontal="left" vertical="center" shrinkToFit="1"/>
    </xf>
    <xf numFmtId="0" fontId="41" fillId="5" borderId="35" xfId="4" applyFont="1" applyFill="1" applyBorder="1" applyAlignment="1" applyProtection="1">
      <alignment horizontal="center" vertical="center"/>
    </xf>
    <xf numFmtId="0" fontId="41" fillId="0" borderId="4" xfId="4" applyFont="1" applyFill="1" applyBorder="1" applyAlignment="1" applyProtection="1">
      <alignment horizontal="center" vertical="center"/>
    </xf>
    <xf numFmtId="38" fontId="52" fillId="6" borderId="33" xfId="2" applyFont="1" applyFill="1" applyBorder="1" applyAlignment="1" applyProtection="1">
      <alignment horizontal="center" vertical="center" shrinkToFit="1"/>
    </xf>
    <xf numFmtId="38" fontId="52" fillId="6" borderId="35" xfId="2" applyFont="1" applyFill="1" applyBorder="1" applyAlignment="1" applyProtection="1">
      <alignment horizontal="center" vertical="center" shrinkToFit="1"/>
    </xf>
    <xf numFmtId="38" fontId="9" fillId="0" borderId="27" xfId="2" applyFont="1" applyFill="1" applyBorder="1" applyAlignment="1" applyProtection="1">
      <alignment horizontal="right" vertical="center" shrinkToFit="1"/>
    </xf>
    <xf numFmtId="38" fontId="38" fillId="0" borderId="30" xfId="2" applyFont="1" applyFill="1" applyBorder="1" applyAlignment="1" applyProtection="1">
      <alignment horizontal="center" vertical="center" shrinkToFit="1"/>
    </xf>
    <xf numFmtId="38" fontId="38" fillId="0" borderId="14" xfId="2" applyFont="1" applyFill="1" applyBorder="1" applyAlignment="1" applyProtection="1">
      <alignment horizontal="center" vertical="center" shrinkToFit="1"/>
    </xf>
    <xf numFmtId="38" fontId="23" fillId="0" borderId="38" xfId="2" applyFont="1" applyFill="1" applyBorder="1" applyAlignment="1" applyProtection="1">
      <alignment horizontal="right" vertical="center" shrinkToFit="1"/>
    </xf>
    <xf numFmtId="38" fontId="5" fillId="0" borderId="16"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center" vertical="center" shrinkToFit="1"/>
    </xf>
    <xf numFmtId="38" fontId="56" fillId="0" borderId="52" xfId="2" applyFont="1" applyFill="1" applyBorder="1" applyAlignment="1" applyProtection="1">
      <alignment horizontal="center" vertical="center"/>
    </xf>
    <xf numFmtId="38" fontId="56" fillId="0" borderId="53" xfId="2" applyFont="1" applyFill="1" applyBorder="1" applyAlignment="1" applyProtection="1">
      <alignment horizontal="center" vertical="center"/>
    </xf>
    <xf numFmtId="38" fontId="56" fillId="0" borderId="54" xfId="2" applyFont="1" applyFill="1" applyBorder="1" applyAlignment="1" applyProtection="1">
      <alignment horizontal="center" vertical="center"/>
    </xf>
    <xf numFmtId="38" fontId="47" fillId="4" borderId="0" xfId="2" applyFont="1" applyFill="1" applyAlignment="1" applyProtection="1">
      <alignment vertical="center"/>
    </xf>
    <xf numFmtId="38" fontId="37" fillId="0" borderId="4" xfId="2" applyFont="1" applyBorder="1" applyAlignment="1" applyProtection="1">
      <alignment horizontal="center" vertical="center"/>
    </xf>
    <xf numFmtId="38" fontId="47" fillId="4" borderId="0" xfId="2" applyFont="1" applyFill="1" applyBorder="1" applyAlignment="1" applyProtection="1">
      <alignment vertical="center"/>
    </xf>
    <xf numFmtId="0" fontId="47" fillId="4" borderId="0" xfId="4" applyFont="1" applyFill="1" applyBorder="1" applyProtection="1">
      <alignment vertical="center"/>
    </xf>
    <xf numFmtId="38" fontId="37" fillId="0" borderId="4" xfId="2" applyFont="1" applyBorder="1" applyAlignment="1" applyProtection="1">
      <alignment horizontal="center" vertical="center" shrinkToFit="1"/>
    </xf>
    <xf numFmtId="38" fontId="5" fillId="0" borderId="11" xfId="2" applyFont="1" applyFill="1" applyBorder="1" applyAlignment="1" applyProtection="1">
      <alignment horizontal="distributed" vertical="center" shrinkToFit="1"/>
    </xf>
    <xf numFmtId="38" fontId="5" fillId="0" borderId="30" xfId="2" applyFont="1" applyFill="1" applyBorder="1" applyAlignment="1" applyProtection="1">
      <alignment horizontal="right" vertical="center" shrinkToFit="1"/>
    </xf>
    <xf numFmtId="38" fontId="5" fillId="0" borderId="56" xfId="2" applyFont="1" applyFill="1" applyBorder="1" applyAlignment="1" applyProtection="1">
      <alignment horizontal="right" vertical="center" shrinkToFit="1"/>
    </xf>
    <xf numFmtId="38" fontId="5" fillId="0" borderId="57" xfId="2" applyFont="1" applyFill="1" applyBorder="1" applyAlignment="1" applyProtection="1">
      <alignment horizontal="distributed" vertical="center" shrinkToFit="1"/>
    </xf>
    <xf numFmtId="38" fontId="5" fillId="0" borderId="12" xfId="2" applyFont="1" applyFill="1" applyBorder="1" applyAlignment="1" applyProtection="1">
      <alignment horizontal="right" vertical="center" shrinkToFit="1"/>
    </xf>
    <xf numFmtId="38" fontId="5" fillId="0" borderId="40" xfId="2" applyFont="1" applyFill="1" applyBorder="1" applyAlignment="1" applyProtection="1">
      <alignment horizontal="right" vertical="center" shrinkToFit="1"/>
    </xf>
    <xf numFmtId="38" fontId="5" fillId="0" borderId="58" xfId="2" applyFont="1" applyFill="1" applyBorder="1" applyAlignment="1" applyProtection="1">
      <alignment horizontal="right" vertical="center" shrinkToFit="1"/>
    </xf>
    <xf numFmtId="38" fontId="5" fillId="0" borderId="14"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xf>
    <xf numFmtId="38" fontId="5" fillId="0" borderId="21" xfId="2" applyFont="1" applyFill="1" applyBorder="1" applyAlignment="1" applyProtection="1">
      <alignment horizontal="distributed" vertical="center" shrinkToFit="1"/>
    </xf>
    <xf numFmtId="38" fontId="5" fillId="0" borderId="17" xfId="2" applyFont="1" applyFill="1" applyBorder="1" applyAlignment="1" applyProtection="1">
      <alignment horizontal="center" vertical="center" shrinkToFit="1"/>
    </xf>
    <xf numFmtId="38" fontId="5" fillId="0" borderId="21"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xf>
    <xf numFmtId="38" fontId="5" fillId="0" borderId="14" xfId="2" applyFont="1" applyFill="1" applyBorder="1" applyAlignment="1" applyProtection="1">
      <alignment horizontal="distributed" vertical="center"/>
    </xf>
    <xf numFmtId="38" fontId="5" fillId="0" borderId="13" xfId="2" applyFont="1" applyFill="1" applyBorder="1" applyAlignment="1" applyProtection="1">
      <alignment horizontal="distributed" vertical="center"/>
    </xf>
    <xf numFmtId="0" fontId="5" fillId="0" borderId="30" xfId="0" applyFont="1" applyFill="1" applyBorder="1" applyAlignment="1" applyProtection="1">
      <alignment horizontal="distributed" vertical="center"/>
    </xf>
    <xf numFmtId="0" fontId="5" fillId="0" borderId="56" xfId="0" applyFont="1" applyFill="1" applyBorder="1" applyAlignment="1" applyProtection="1">
      <alignment horizontal="distributed" vertical="center"/>
    </xf>
    <xf numFmtId="38" fontId="5" fillId="0" borderId="21" xfId="2" applyFont="1" applyFill="1" applyBorder="1" applyAlignment="1" applyProtection="1">
      <alignment horizontal="distributed" vertical="justify" wrapText="1" shrinkToFit="1"/>
    </xf>
    <xf numFmtId="38" fontId="5" fillId="0" borderId="16"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distributed" vertical="justify" wrapText="1"/>
    </xf>
    <xf numFmtId="38" fontId="5" fillId="0" borderId="55" xfId="2" applyFont="1" applyFill="1" applyBorder="1" applyAlignment="1" applyProtection="1">
      <alignment horizontal="distributed" vertical="justify" wrapText="1" shrinkToFit="1"/>
    </xf>
    <xf numFmtId="38" fontId="5" fillId="0" borderId="1" xfId="2" applyFont="1" applyFill="1" applyBorder="1" applyAlignment="1" applyProtection="1">
      <alignment horizontal="distributed" vertical="center" wrapText="1"/>
    </xf>
    <xf numFmtId="38" fontId="5" fillId="0" borderId="38"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shrinkToFit="1"/>
    </xf>
    <xf numFmtId="38" fontId="5" fillId="0" borderId="25" xfId="2" applyFont="1" applyFill="1" applyBorder="1" applyAlignment="1" applyProtection="1">
      <alignment horizontal="distributed" vertical="center" shrinkToFit="1"/>
    </xf>
    <xf numFmtId="38" fontId="21" fillId="0" borderId="60" xfId="2" applyFont="1" applyFill="1" applyBorder="1" applyAlignment="1" applyProtection="1">
      <alignment horizontal="center" vertical="center"/>
    </xf>
    <xf numFmtId="38" fontId="21" fillId="0" borderId="61" xfId="2" applyFont="1" applyFill="1" applyBorder="1" applyAlignment="1" applyProtection="1">
      <alignment horizontal="center" vertical="center"/>
    </xf>
    <xf numFmtId="38" fontId="21" fillId="0" borderId="62" xfId="2"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38" fontId="12" fillId="0" borderId="15" xfId="2" applyFont="1" applyFill="1" applyBorder="1" applyAlignment="1" applyProtection="1">
      <alignment vertical="center" shrinkToFit="1"/>
      <protection locked="0"/>
    </xf>
    <xf numFmtId="38" fontId="12" fillId="0" borderId="26" xfId="2" applyFont="1" applyFill="1" applyBorder="1" applyAlignment="1" applyProtection="1">
      <alignment horizontal="right" vertical="center" shrinkToFit="1"/>
      <protection locked="0"/>
    </xf>
    <xf numFmtId="38" fontId="23" fillId="0" borderId="40" xfId="2" applyFont="1" applyFill="1" applyBorder="1" applyAlignment="1" applyProtection="1">
      <alignment horizontal="right" vertical="center" shrinkToFit="1"/>
    </xf>
    <xf numFmtId="38" fontId="10" fillId="0" borderId="55" xfId="2" applyFont="1" applyFill="1" applyBorder="1" applyAlignment="1" applyProtection="1">
      <alignment horizontal="center" vertical="center" shrinkToFit="1"/>
    </xf>
    <xf numFmtId="38" fontId="10" fillId="0" borderId="1" xfId="2" applyFont="1" applyFill="1" applyBorder="1" applyAlignment="1" applyProtection="1">
      <alignment horizontal="center" vertical="center" shrinkToFit="1"/>
    </xf>
    <xf numFmtId="38" fontId="10" fillId="0" borderId="18"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9" borderId="67" xfId="2" applyFont="1" applyFill="1" applyBorder="1" applyAlignment="1" applyProtection="1">
      <alignment horizontal="center" vertical="center"/>
    </xf>
    <xf numFmtId="38" fontId="37" fillId="10" borderId="5"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0" xfId="2" applyFont="1" applyFill="1" applyBorder="1" applyAlignment="1" applyProtection="1">
      <alignment horizontal="center" vertical="center" shrinkToFit="1"/>
    </xf>
    <xf numFmtId="38" fontId="37" fillId="10" borderId="8" xfId="2" applyFont="1" applyFill="1" applyBorder="1" applyAlignment="1" applyProtection="1">
      <alignment horizontal="center" vertical="center" shrinkToFit="1"/>
    </xf>
    <xf numFmtId="38" fontId="37" fillId="10" borderId="9" xfId="2" applyFont="1" applyFill="1" applyBorder="1" applyAlignment="1" applyProtection="1">
      <alignment horizontal="center" vertical="center" shrinkToFit="1"/>
    </xf>
    <xf numFmtId="38" fontId="22" fillId="0" borderId="1" xfId="2" applyFont="1" applyFill="1" applyBorder="1" applyAlignment="1" applyProtection="1">
      <alignment vertical="center" shrinkToFit="1"/>
    </xf>
    <xf numFmtId="38" fontId="22" fillId="0" borderId="39" xfId="2" applyFont="1" applyFill="1" applyBorder="1" applyAlignment="1" applyProtection="1">
      <alignment vertical="center" shrinkToFit="1"/>
    </xf>
    <xf numFmtId="38" fontId="12" fillId="0" borderId="12" xfId="2" applyFont="1" applyFill="1" applyBorder="1" applyAlignment="1" applyProtection="1">
      <alignment horizontal="right" vertical="center" shrinkToFit="1"/>
    </xf>
    <xf numFmtId="38" fontId="12" fillId="0" borderId="41" xfId="2" applyFont="1" applyFill="1" applyBorder="1" applyAlignment="1" applyProtection="1">
      <alignment horizontal="right" vertical="center" shrinkToFit="1"/>
    </xf>
    <xf numFmtId="38" fontId="0" fillId="0" borderId="4" xfId="2" applyFont="1" applyBorder="1" applyAlignment="1" applyProtection="1">
      <alignment horizontal="center" vertical="center" shrinkToFit="1"/>
    </xf>
    <xf numFmtId="38" fontId="0" fillId="0" borderId="9" xfId="2" applyFont="1" applyBorder="1" applyAlignment="1" applyProtection="1">
      <alignment horizontal="center" vertical="center" shrinkToFit="1"/>
    </xf>
    <xf numFmtId="38" fontId="1" fillId="4" borderId="0" xfId="2" applyFont="1" applyFill="1" applyBorder="1" applyAlignment="1" applyProtection="1">
      <alignment horizontal="left" vertical="center"/>
    </xf>
    <xf numFmtId="0" fontId="22" fillId="0" borderId="0" xfId="4" applyFont="1" applyFill="1" applyProtection="1">
      <alignment vertical="center"/>
    </xf>
    <xf numFmtId="0" fontId="22" fillId="0" borderId="0" xfId="4" applyFont="1" applyFill="1" applyAlignment="1" applyProtection="1">
      <alignment horizontal="left" vertical="center"/>
    </xf>
    <xf numFmtId="38" fontId="47" fillId="4" borderId="0" xfId="2" applyFont="1" applyFill="1" applyBorder="1" applyAlignment="1" applyProtection="1">
      <alignment horizontal="left" vertical="center"/>
    </xf>
    <xf numFmtId="38" fontId="30" fillId="4" borderId="0" xfId="2" applyFont="1" applyFill="1" applyBorder="1" applyAlignment="1" applyProtection="1">
      <alignment horizontal="center" vertical="center" textRotation="255"/>
    </xf>
    <xf numFmtId="38" fontId="30" fillId="4" borderId="0" xfId="2" applyFont="1" applyFill="1" applyBorder="1" applyAlignment="1" applyProtection="1">
      <alignment horizontal="center" vertical="center"/>
    </xf>
    <xf numFmtId="0" fontId="1" fillId="4" borderId="0" xfId="4" applyFont="1" applyFill="1" applyBorder="1" applyAlignment="1" applyProtection="1">
      <alignment horizontal="left" vertical="center"/>
    </xf>
    <xf numFmtId="0" fontId="33" fillId="4" borderId="0" xfId="4" applyFont="1" applyFill="1" applyBorder="1" applyAlignment="1" applyProtection="1">
      <alignment horizontal="left" vertical="center"/>
    </xf>
    <xf numFmtId="185" fontId="33"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vertical="center"/>
    </xf>
    <xf numFmtId="38" fontId="12" fillId="0" borderId="2" xfId="2" applyFont="1" applyFill="1" applyBorder="1" applyAlignment="1" applyProtection="1">
      <alignment horizontal="right" vertical="center" shrinkToFit="1"/>
    </xf>
    <xf numFmtId="38" fontId="5" fillId="0" borderId="40" xfId="2" applyFont="1" applyFill="1" applyBorder="1" applyAlignment="1" applyProtection="1">
      <alignment horizontal="distributed" vertical="center" wrapText="1" shrinkToFit="1"/>
    </xf>
    <xf numFmtId="38" fontId="5" fillId="0" borderId="15" xfId="2" applyFont="1" applyFill="1" applyBorder="1" applyAlignment="1" applyProtection="1">
      <alignment horizontal="right" vertical="center" shrinkToFit="1"/>
    </xf>
    <xf numFmtId="38" fontId="9" fillId="0" borderId="22"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xf>
    <xf numFmtId="38" fontId="12" fillId="0" borderId="27" xfId="2" applyFont="1" applyFill="1" applyBorder="1" applyAlignment="1" applyProtection="1">
      <alignment horizontal="right" vertical="center" shrinkToFit="1"/>
    </xf>
    <xf numFmtId="38" fontId="21" fillId="0" borderId="39" xfId="2" applyFont="1" applyFill="1" applyBorder="1" applyAlignment="1" applyProtection="1">
      <alignment vertical="center" shrinkToFit="1"/>
    </xf>
    <xf numFmtId="38" fontId="12" fillId="0" borderId="22" xfId="2" applyFont="1" applyFill="1" applyBorder="1" applyAlignment="1" applyProtection="1">
      <alignment horizontal="right" vertical="center" shrinkToFit="1"/>
    </xf>
    <xf numFmtId="38" fontId="12" fillId="0" borderId="69" xfId="2" applyFont="1" applyFill="1" applyBorder="1" applyAlignment="1" applyProtection="1">
      <alignment horizontal="right" vertical="center" shrinkToFit="1"/>
      <protection locked="0"/>
    </xf>
    <xf numFmtId="38" fontId="12" fillId="0" borderId="69" xfId="2" applyFont="1" applyFill="1" applyBorder="1" applyAlignment="1" applyProtection="1">
      <alignment vertical="center" shrinkToFit="1"/>
      <protection locked="0"/>
    </xf>
    <xf numFmtId="38" fontId="5" fillId="0" borderId="17" xfId="2" applyFont="1" applyFill="1" applyBorder="1" applyAlignment="1" applyProtection="1">
      <alignment horizontal="distributed" vertical="center" wrapText="1"/>
    </xf>
    <xf numFmtId="38" fontId="5" fillId="0" borderId="70" xfId="2" applyFont="1" applyFill="1" applyBorder="1" applyAlignment="1" applyProtection="1">
      <alignment horizontal="distributed" vertical="center" shrinkToFit="1"/>
    </xf>
    <xf numFmtId="38" fontId="12" fillId="0" borderId="72" xfId="2" applyFont="1" applyFill="1" applyBorder="1" applyAlignment="1" applyProtection="1">
      <alignment horizontal="right" vertical="center" shrinkToFit="1"/>
    </xf>
    <xf numFmtId="38" fontId="5" fillId="0" borderId="73" xfId="2" applyFont="1" applyFill="1" applyBorder="1" applyAlignment="1" applyProtection="1">
      <alignment horizontal="center" vertical="center" shrinkToFit="1"/>
    </xf>
    <xf numFmtId="38" fontId="3" fillId="0" borderId="1" xfId="2" applyFont="1" applyFill="1" applyBorder="1" applyAlignment="1" applyProtection="1">
      <alignment horizontal="center" vertical="center" shrinkToFit="1"/>
    </xf>
    <xf numFmtId="38" fontId="21" fillId="12" borderId="75" xfId="2" applyFont="1" applyFill="1" applyBorder="1" applyAlignment="1" applyProtection="1">
      <alignment vertical="center" shrinkToFit="1"/>
    </xf>
    <xf numFmtId="38" fontId="21" fillId="12" borderId="76" xfId="2" applyFont="1" applyFill="1" applyBorder="1" applyAlignment="1" applyProtection="1">
      <alignment vertical="center" shrinkToFit="1"/>
    </xf>
    <xf numFmtId="38" fontId="21" fillId="12" borderId="77" xfId="2" applyFont="1" applyFill="1" applyBorder="1" applyAlignment="1" applyProtection="1">
      <alignment horizontal="right" vertical="center" shrinkToFit="1"/>
    </xf>
    <xf numFmtId="38" fontId="24" fillId="12" borderId="78" xfId="2" applyFont="1" applyFill="1" applyBorder="1" applyAlignment="1" applyProtection="1">
      <alignment horizontal="right" vertical="center" shrinkToFit="1"/>
    </xf>
    <xf numFmtId="38" fontId="24" fillId="12" borderId="79" xfId="2" applyFont="1" applyFill="1" applyBorder="1" applyAlignment="1" applyProtection="1">
      <alignment horizontal="right" vertical="center" shrinkToFit="1"/>
    </xf>
    <xf numFmtId="38" fontId="39" fillId="12" borderId="76" xfId="2" applyFont="1" applyFill="1" applyBorder="1" applyAlignment="1" applyProtection="1">
      <alignment horizontal="center" vertical="center" shrinkToFit="1"/>
    </xf>
    <xf numFmtId="38" fontId="21" fillId="12" borderId="75" xfId="2" applyFont="1" applyFill="1" applyBorder="1" applyAlignment="1" applyProtection="1">
      <alignment horizontal="left" vertical="center" shrinkToFit="1"/>
    </xf>
    <xf numFmtId="38" fontId="21" fillId="12" borderId="76" xfId="2" applyFont="1" applyFill="1" applyBorder="1" applyAlignment="1" applyProtection="1">
      <alignment horizontal="left" vertical="center" shrinkToFit="1"/>
    </xf>
    <xf numFmtId="38" fontId="47" fillId="12" borderId="77" xfId="2" applyFont="1" applyFill="1" applyBorder="1" applyAlignment="1" applyProtection="1">
      <alignment horizontal="right" vertical="center" shrinkToFit="1"/>
    </xf>
    <xf numFmtId="38" fontId="43" fillId="12" borderId="78" xfId="2" applyFont="1" applyFill="1" applyBorder="1" applyAlignment="1" applyProtection="1">
      <alignment horizontal="right" vertical="center" shrinkToFit="1"/>
    </xf>
    <xf numFmtId="38" fontId="43" fillId="12" borderId="79" xfId="2" applyFont="1" applyFill="1" applyBorder="1" applyAlignment="1" applyProtection="1">
      <alignment horizontal="right" vertical="center" shrinkToFit="1"/>
    </xf>
    <xf numFmtId="38" fontId="37" fillId="12" borderId="80" xfId="2" applyFont="1" applyFill="1" applyBorder="1" applyAlignment="1" applyProtection="1">
      <alignment horizontal="center" vertical="center" shrinkToFit="1"/>
    </xf>
    <xf numFmtId="38" fontId="48" fillId="12" borderId="78" xfId="2" applyFont="1" applyFill="1" applyBorder="1" applyAlignment="1" applyProtection="1">
      <alignment horizontal="right" vertical="center" shrinkToFit="1"/>
    </xf>
    <xf numFmtId="38" fontId="42" fillId="12" borderId="77" xfId="2" applyFont="1" applyFill="1" applyBorder="1" applyAlignment="1" applyProtection="1">
      <alignment horizontal="right" vertical="center" shrinkToFit="1"/>
    </xf>
    <xf numFmtId="38" fontId="40" fillId="12" borderId="78" xfId="2" applyFont="1" applyFill="1" applyBorder="1" applyAlignment="1" applyProtection="1">
      <alignment horizontal="right" vertical="center" shrinkToFit="1"/>
    </xf>
    <xf numFmtId="38" fontId="13" fillId="12" borderId="79" xfId="2" applyFont="1" applyFill="1" applyBorder="1" applyAlignment="1" applyProtection="1">
      <alignment horizontal="right" vertical="center" shrinkToFit="1"/>
    </xf>
    <xf numFmtId="38" fontId="11" fillId="12" borderId="77" xfId="2" applyFont="1" applyFill="1" applyBorder="1" applyAlignment="1" applyProtection="1">
      <alignment horizontal="right" vertical="center" shrinkToFit="1"/>
    </xf>
    <xf numFmtId="38" fontId="59" fillId="12" borderId="78" xfId="2" applyFont="1" applyFill="1" applyBorder="1" applyAlignment="1" applyProtection="1">
      <alignment horizontal="right" vertical="center" shrinkToFit="1"/>
    </xf>
    <xf numFmtId="38" fontId="47" fillId="12" borderId="77" xfId="2" applyNumberFormat="1" applyFont="1" applyFill="1" applyBorder="1" applyAlignment="1" applyProtection="1">
      <alignment horizontal="right" vertical="center" shrinkToFit="1"/>
    </xf>
    <xf numFmtId="38" fontId="43" fillId="12" borderId="79" xfId="2" applyNumberFormat="1" applyFont="1" applyFill="1" applyBorder="1" applyAlignment="1" applyProtection="1">
      <alignment horizontal="right" vertical="center" shrinkToFit="1"/>
    </xf>
    <xf numFmtId="38" fontId="43" fillId="12" borderId="77" xfId="2" applyFont="1" applyFill="1" applyBorder="1" applyAlignment="1" applyProtection="1">
      <alignment horizontal="right" vertical="center" shrinkToFit="1"/>
    </xf>
    <xf numFmtId="38" fontId="38" fillId="0" borderId="1" xfId="2" applyFont="1" applyFill="1" applyBorder="1" applyAlignment="1" applyProtection="1">
      <alignment horizontal="center" vertical="center" shrinkToFit="1"/>
    </xf>
    <xf numFmtId="38" fontId="5" fillId="0" borderId="63" xfId="2" applyFont="1" applyFill="1" applyBorder="1" applyAlignment="1" applyProtection="1">
      <alignment horizontal="distributed" vertical="center" shrinkToFit="1"/>
    </xf>
    <xf numFmtId="38" fontId="5" fillId="0" borderId="64" xfId="2" applyFont="1" applyFill="1" applyBorder="1" applyAlignment="1" applyProtection="1">
      <alignment horizontal="distributed" vertical="center" shrinkToFit="1"/>
    </xf>
    <xf numFmtId="38" fontId="3" fillId="0" borderId="57" xfId="2" applyFont="1" applyFill="1" applyBorder="1" applyAlignment="1" applyProtection="1">
      <alignment horizontal="distributed" vertical="center"/>
    </xf>
    <xf numFmtId="38" fontId="3" fillId="0" borderId="16" xfId="2" applyFont="1" applyFill="1" applyBorder="1" applyAlignment="1" applyProtection="1">
      <alignment horizontal="distributed" vertical="center" shrinkToFit="1"/>
    </xf>
    <xf numFmtId="38" fontId="3" fillId="0" borderId="16" xfId="2" applyFont="1" applyFill="1" applyBorder="1" applyAlignment="1" applyProtection="1">
      <alignment horizontal="distributed" vertical="center"/>
    </xf>
    <xf numFmtId="38" fontId="3" fillId="0" borderId="57" xfId="2" applyFont="1" applyFill="1" applyBorder="1" applyAlignment="1" applyProtection="1">
      <alignment horizontal="distributed" vertical="center" shrinkToFit="1"/>
    </xf>
    <xf numFmtId="38" fontId="3" fillId="0" borderId="70" xfId="2" applyFont="1" applyFill="1" applyBorder="1" applyAlignment="1" applyProtection="1">
      <alignment horizontal="distributed" vertical="center" shrinkToFit="1"/>
    </xf>
    <xf numFmtId="38" fontId="3" fillId="0" borderId="17" xfId="2" applyFont="1" applyFill="1" applyBorder="1" applyAlignment="1" applyProtection="1">
      <alignment horizontal="distributed" vertical="center" wrapText="1"/>
    </xf>
    <xf numFmtId="38" fontId="3" fillId="0" borderId="21" xfId="2" applyFont="1" applyFill="1" applyBorder="1" applyAlignment="1" applyProtection="1">
      <alignment horizontal="distributed" vertical="center" wrapText="1"/>
    </xf>
    <xf numFmtId="38" fontId="62" fillId="12" borderId="78" xfId="2" applyFont="1" applyFill="1" applyBorder="1" applyAlignment="1" applyProtection="1">
      <alignment horizontal="right" vertical="center" shrinkToFit="1"/>
    </xf>
    <xf numFmtId="38" fontId="12" fillId="0" borderId="10"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xf>
    <xf numFmtId="38" fontId="63" fillId="0" borderId="15" xfId="2" applyFont="1" applyFill="1" applyBorder="1" applyAlignment="1" applyProtection="1">
      <alignment horizontal="right" vertical="center" shrinkToFit="1"/>
      <protection locked="0"/>
    </xf>
    <xf numFmtId="38" fontId="12" fillId="0" borderId="13" xfId="2" applyFont="1" applyFill="1" applyBorder="1" applyAlignment="1" applyProtection="1">
      <alignment horizontal="right" vertical="center" shrinkToFit="1"/>
    </xf>
    <xf numFmtId="38" fontId="60" fillId="0" borderId="49" xfId="2" applyFont="1" applyFill="1" applyBorder="1" applyAlignment="1" applyProtection="1">
      <alignment horizontal="distributed" vertical="center" shrinkToFit="1"/>
    </xf>
    <xf numFmtId="38" fontId="12" fillId="0" borderId="38" xfId="2" applyFont="1" applyFill="1" applyBorder="1" applyAlignment="1" applyProtection="1">
      <alignment vertical="center" shrinkToFit="1"/>
      <protection locked="0"/>
    </xf>
    <xf numFmtId="38" fontId="12" fillId="0" borderId="1" xfId="2" applyFont="1" applyFill="1" applyBorder="1" applyAlignment="1" applyProtection="1">
      <alignment vertical="center" shrinkToFit="1"/>
      <protection locked="0"/>
    </xf>
    <xf numFmtId="38" fontId="12" fillId="0" borderId="42" xfId="2" applyFont="1" applyFill="1" applyBorder="1" applyAlignment="1" applyProtection="1">
      <alignment horizontal="right" vertical="center" shrinkToFit="1"/>
      <protection locked="0"/>
    </xf>
    <xf numFmtId="3" fontId="12" fillId="0" borderId="18" xfId="2" applyNumberFormat="1" applyFont="1" applyFill="1" applyBorder="1" applyAlignment="1" applyProtection="1">
      <alignment horizontal="right" vertical="center" shrinkToFit="1"/>
      <protection locked="0"/>
    </xf>
    <xf numFmtId="38" fontId="12" fillId="0" borderId="1" xfId="2" applyFont="1" applyFill="1" applyBorder="1" applyAlignment="1" applyProtection="1">
      <alignment vertical="center" shrinkToFit="1"/>
    </xf>
    <xf numFmtId="0" fontId="29" fillId="15" borderId="0" xfId="0" applyFont="1" applyFill="1" applyAlignment="1">
      <alignment vertical="center"/>
    </xf>
    <xf numFmtId="0" fontId="30" fillId="15" borderId="0" xfId="0" applyFont="1" applyFill="1" applyAlignment="1">
      <alignment horizontal="center" vertical="center"/>
    </xf>
    <xf numFmtId="0" fontId="1" fillId="15" borderId="0" xfId="0" applyFont="1" applyFill="1" applyAlignment="1">
      <alignment vertical="center" wrapText="1"/>
    </xf>
    <xf numFmtId="0" fontId="30" fillId="15" borderId="0" xfId="0" applyFont="1" applyFill="1" applyAlignment="1">
      <alignment vertical="center"/>
    </xf>
    <xf numFmtId="0" fontId="3" fillId="15" borderId="0" xfId="0" applyFont="1" applyFill="1" applyAlignment="1">
      <alignment vertical="center"/>
    </xf>
    <xf numFmtId="0" fontId="1" fillId="15" borderId="0" xfId="0" applyFont="1" applyFill="1" applyAlignment="1">
      <alignment vertical="center"/>
    </xf>
    <xf numFmtId="0" fontId="0" fillId="15" borderId="0" xfId="0" applyFill="1" applyAlignment="1">
      <alignment vertical="center"/>
    </xf>
    <xf numFmtId="0" fontId="1" fillId="15" borderId="0" xfId="0" applyFont="1" applyFill="1" applyAlignment="1">
      <alignment vertical="center" shrinkToFit="1"/>
    </xf>
    <xf numFmtId="0" fontId="1" fillId="15" borderId="0" xfId="0" applyFont="1" applyFill="1"/>
    <xf numFmtId="38" fontId="9" fillId="0" borderId="10" xfId="2" applyFont="1" applyFill="1" applyBorder="1" applyAlignment="1" applyProtection="1">
      <alignment horizontal="left" vertical="center" shrinkToFit="1"/>
    </xf>
    <xf numFmtId="38" fontId="9" fillId="0" borderId="40" xfId="2" applyFont="1" applyFill="1" applyBorder="1" applyAlignment="1" applyProtection="1">
      <alignment horizontal="right" vertical="center" shrinkToFit="1"/>
    </xf>
    <xf numFmtId="38" fontId="9" fillId="0" borderId="38" xfId="2" applyFont="1" applyFill="1" applyBorder="1" applyAlignment="1" applyProtection="1">
      <alignment horizontal="right" vertical="center" shrinkToFit="1"/>
    </xf>
    <xf numFmtId="38" fontId="22" fillId="0" borderId="1" xfId="2" applyFont="1" applyFill="1" applyBorder="1" applyAlignment="1" applyProtection="1">
      <alignment horizontal="right" vertical="center" shrinkToFit="1"/>
    </xf>
    <xf numFmtId="38" fontId="1" fillId="0" borderId="82"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37" fillId="10" borderId="32" xfId="2" applyFont="1" applyFill="1" applyBorder="1" applyAlignment="1" applyProtection="1">
      <alignment horizontal="center" vertical="center" shrinkToFit="1"/>
    </xf>
    <xf numFmtId="38" fontId="6" fillId="0" borderId="32" xfId="2" applyFont="1" applyBorder="1" applyAlignment="1" applyProtection="1">
      <alignment horizontal="left" vertical="center" wrapText="1" shrinkToFit="1"/>
    </xf>
    <xf numFmtId="38" fontId="6" fillId="0" borderId="9" xfId="2" applyFont="1" applyBorder="1" applyAlignment="1" applyProtection="1">
      <alignment horizontal="right" vertical="center" shrinkToFit="1"/>
    </xf>
    <xf numFmtId="38" fontId="1" fillId="2" borderId="4" xfId="2" applyFont="1" applyFill="1" applyBorder="1" applyAlignment="1" applyProtection="1">
      <alignment horizontal="right" vertical="center" shrinkToFit="1"/>
    </xf>
    <xf numFmtId="38" fontId="1" fillId="2" borderId="28" xfId="2" applyFont="1" applyFill="1" applyBorder="1" applyAlignment="1" applyProtection="1">
      <alignment horizontal="right" vertical="center" shrinkToFit="1"/>
    </xf>
    <xf numFmtId="38" fontId="22" fillId="0" borderId="1" xfId="2" applyFont="1" applyFill="1" applyBorder="1" applyAlignment="1" applyProtection="1">
      <alignment horizontal="center" vertical="center" shrinkToFit="1"/>
    </xf>
    <xf numFmtId="38" fontId="66" fillId="0" borderId="18" xfId="2" applyFont="1" applyFill="1" applyBorder="1" applyAlignment="1" applyProtection="1">
      <alignment horizontal="right" vertical="center" shrinkToFit="1"/>
    </xf>
    <xf numFmtId="38" fontId="66" fillId="0" borderId="19" xfId="2" applyFont="1" applyFill="1" applyBorder="1" applyAlignment="1" applyProtection="1">
      <alignment horizontal="right" vertical="center" shrinkToFit="1"/>
    </xf>
    <xf numFmtId="38" fontId="6" fillId="0" borderId="1" xfId="2" applyFont="1" applyFill="1" applyBorder="1" applyAlignment="1" applyProtection="1">
      <alignment horizontal="right" vertical="center" shrinkToFit="1"/>
    </xf>
    <xf numFmtId="0" fontId="67" fillId="15" borderId="0" xfId="0" applyFont="1" applyFill="1" applyAlignment="1">
      <alignment vertical="center"/>
    </xf>
    <xf numFmtId="38" fontId="1" fillId="0" borderId="47" xfId="2" applyFont="1" applyBorder="1" applyAlignment="1" applyProtection="1">
      <alignment horizontal="right" vertical="center" shrinkToFit="1"/>
    </xf>
    <xf numFmtId="38" fontId="5" fillId="0" borderId="10"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 fillId="0" borderId="3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shrinkToFit="1"/>
    </xf>
    <xf numFmtId="38" fontId="39" fillId="12" borderId="80" xfId="2" applyFont="1" applyFill="1" applyBorder="1" applyAlignment="1" applyProtection="1">
      <alignment horizontal="center" vertical="center" shrinkToFit="1"/>
    </xf>
    <xf numFmtId="38" fontId="39" fillId="12" borderId="77" xfId="2"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5" fillId="0" borderId="7" xfId="2" applyFont="1" applyFill="1" applyBorder="1" applyAlignment="1" applyProtection="1">
      <alignment horizontal="right"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xf>
    <xf numFmtId="38" fontId="5" fillId="0" borderId="0" xfId="2" applyFont="1" applyFill="1" applyAlignment="1" applyProtection="1">
      <alignment horizontal="right" vertical="center" shrinkToFit="1"/>
    </xf>
    <xf numFmtId="38" fontId="9" fillId="0" borderId="2"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5" fillId="0" borderId="2"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5" fillId="0" borderId="39"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5" fillId="0" borderId="1" xfId="2" applyFont="1" applyFill="1" applyBorder="1" applyAlignment="1" applyProtection="1">
      <alignment horizontal="center" vertical="center" shrinkToFit="1"/>
    </xf>
    <xf numFmtId="38" fontId="21" fillId="0" borderId="11"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21" fillId="0" borderId="71" xfId="2" applyFont="1" applyFill="1" applyBorder="1" applyAlignment="1" applyProtection="1">
      <alignment horizontal="right" vertical="center" shrinkToFit="1"/>
    </xf>
    <xf numFmtId="38" fontId="21" fillId="0" borderId="10"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6" fillId="0" borderId="10" xfId="2" applyFont="1" applyFill="1" applyBorder="1" applyAlignment="1" applyProtection="1">
      <alignment horizontal="left" vertical="center" shrinkToFit="1"/>
    </xf>
    <xf numFmtId="38" fontId="37" fillId="12" borderId="76" xfId="2" applyFont="1" applyFill="1" applyBorder="1" applyAlignment="1" applyProtection="1">
      <alignment horizontal="center" vertical="center" shrinkToFit="1"/>
    </xf>
    <xf numFmtId="38" fontId="12" fillId="0" borderId="15" xfId="2" applyFont="1" applyFill="1" applyBorder="1" applyAlignment="1" applyProtection="1">
      <alignment horizontal="right" vertical="center" shrinkToFit="1"/>
      <protection locked="0"/>
    </xf>
    <xf numFmtId="38" fontId="5" fillId="0" borderId="29" xfId="2" applyFont="1" applyFill="1" applyBorder="1" applyAlignment="1" applyProtection="1">
      <alignment horizontal="distributed" vertical="center" shrinkToFit="1"/>
    </xf>
    <xf numFmtId="38" fontId="5" fillId="0" borderId="59" xfId="2" applyFont="1" applyFill="1" applyBorder="1" applyAlignment="1" applyProtection="1">
      <alignment horizontal="distributed" vertical="center" shrinkToFit="1"/>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37" fillId="12" borderId="77"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5" fillId="0" borderId="58" xfId="2" applyFont="1" applyFill="1" applyBorder="1" applyAlignment="1" applyProtection="1">
      <alignment horizontal="distributed" vertical="center"/>
    </xf>
    <xf numFmtId="38" fontId="21" fillId="0" borderId="20" xfId="2" applyFont="1" applyFill="1" applyBorder="1" applyAlignment="1" applyProtection="1">
      <alignment horizontal="left" vertical="center" shrinkToFit="1"/>
    </xf>
    <xf numFmtId="38" fontId="21" fillId="0" borderId="44" xfId="2" applyFont="1" applyFill="1" applyBorder="1" applyAlignment="1" applyProtection="1">
      <alignment horizontal="left" vertical="center" shrinkToFi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0" fontId="21" fillId="0" borderId="25"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21" fillId="0" borderId="47"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9" fillId="0" borderId="1" xfId="2" applyFont="1" applyFill="1" applyBorder="1" applyAlignment="1" applyProtection="1">
      <alignment horizontal="right" vertical="center" shrinkToFit="1"/>
    </xf>
    <xf numFmtId="38" fontId="9" fillId="0" borderId="49" xfId="2" applyFont="1" applyFill="1" applyBorder="1" applyAlignment="1" applyProtection="1">
      <alignment horizontal="left" vertical="center" shrinkToFit="1"/>
    </xf>
    <xf numFmtId="38" fontId="21" fillId="0" borderId="1" xfId="2" applyFont="1" applyFill="1" applyBorder="1" applyAlignment="1" applyProtection="1">
      <alignment horizontal="right" shrinkToFit="1"/>
    </xf>
    <xf numFmtId="0" fontId="0" fillId="0" borderId="39" xfId="0" applyBorder="1" applyAlignment="1" applyProtection="1">
      <alignment vertical="center"/>
    </xf>
    <xf numFmtId="38" fontId="0" fillId="0" borderId="6" xfId="2" applyFont="1" applyBorder="1" applyAlignment="1" applyProtection="1">
      <alignment horizontal="right" vertical="center" shrinkToFit="1"/>
    </xf>
    <xf numFmtId="38" fontId="0" fillId="0" borderId="56" xfId="2" applyFont="1" applyBorder="1" applyAlignment="1" applyProtection="1">
      <alignment horizontal="right" vertical="center" shrinkToFit="1"/>
    </xf>
    <xf numFmtId="38" fontId="0" fillId="0" borderId="28" xfId="2" applyFont="1" applyBorder="1" applyAlignment="1" applyProtection="1">
      <alignment horizontal="right" vertical="center" shrinkToFit="1"/>
    </xf>
    <xf numFmtId="38" fontId="0" fillId="0" borderId="29" xfId="2" applyFont="1" applyBorder="1" applyAlignment="1" applyProtection="1">
      <alignment horizontal="right" vertical="center" shrinkToFit="1"/>
    </xf>
    <xf numFmtId="38" fontId="0" fillId="0" borderId="7" xfId="2" applyFont="1" applyBorder="1" applyAlignment="1" applyProtection="1">
      <alignment horizontal="right" vertical="center" shrinkToFit="1"/>
    </xf>
    <xf numFmtId="38" fontId="9" fillId="0" borderId="38" xfId="2" applyFont="1" applyFill="1" applyBorder="1" applyAlignment="1" applyProtection="1">
      <alignment vertical="center" shrinkToFit="1"/>
    </xf>
    <xf numFmtId="38" fontId="21" fillId="0" borderId="73" xfId="2" applyFont="1" applyFill="1" applyBorder="1" applyAlignment="1" applyProtection="1">
      <alignment horizontal="left" vertical="center" shrinkToFit="1"/>
    </xf>
    <xf numFmtId="38" fontId="5" fillId="0" borderId="0" xfId="0" applyNumberFormat="1" applyFont="1" applyFill="1" applyAlignment="1" applyProtection="1">
      <alignment vertical="center" shrinkToFit="1"/>
    </xf>
    <xf numFmtId="38" fontId="5" fillId="0" borderId="10" xfId="2" applyFont="1" applyFill="1" applyBorder="1" applyAlignment="1" applyProtection="1">
      <alignment horizontal="distributed" vertical="center"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vertical="center" shrinkToFit="1"/>
    </xf>
    <xf numFmtId="38" fontId="21" fillId="0" borderId="11" xfId="2" applyFont="1" applyFill="1" applyBorder="1" applyAlignment="1" applyProtection="1">
      <alignment horizontal="right" vertical="center" shrinkToFit="1"/>
    </xf>
    <xf numFmtId="38" fontId="12" fillId="0" borderId="12" xfId="2" applyFont="1" applyFill="1" applyBorder="1" applyAlignment="1" applyProtection="1">
      <alignment horizontal="right" vertical="center" shrinkToFit="1"/>
      <protection locked="0"/>
    </xf>
    <xf numFmtId="0" fontId="5" fillId="0" borderId="16" xfId="0" applyFont="1" applyFill="1" applyBorder="1" applyAlignment="1" applyProtection="1">
      <alignment horizontal="right" vertical="center" shrinkToFit="1"/>
    </xf>
    <xf numFmtId="183" fontId="21" fillId="0" borderId="1" xfId="0" applyNumberFormat="1" applyFont="1" applyFill="1" applyBorder="1" applyAlignment="1" applyProtection="1">
      <alignment horizontal="left" vertical="center" shrinkToFit="1"/>
    </xf>
    <xf numFmtId="0" fontId="5" fillId="0" borderId="63" xfId="0" applyFont="1" applyFill="1" applyBorder="1" applyAlignment="1" applyProtection="1">
      <alignment horizontal="right" vertical="top" shrinkToFit="1"/>
    </xf>
    <xf numFmtId="183" fontId="21" fillId="0" borderId="64" xfId="0" applyNumberFormat="1" applyFont="1" applyFill="1" applyBorder="1" applyAlignment="1" applyProtection="1">
      <alignment horizontal="left" vertical="top"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wrapText="1"/>
    </xf>
    <xf numFmtId="38" fontId="5" fillId="0" borderId="39" xfId="2" applyFont="1" applyFill="1" applyBorder="1" applyAlignment="1" applyProtection="1">
      <alignment horizontal="distributed" vertical="center" wrapText="1" shrinkToFit="1"/>
    </xf>
    <xf numFmtId="38" fontId="21" fillId="0" borderId="1"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wrapText="1" shrinkToFit="1"/>
    </xf>
    <xf numFmtId="38" fontId="12" fillId="0" borderId="15" xfId="2" applyFont="1" applyFill="1" applyBorder="1" applyAlignment="1" applyProtection="1">
      <alignment horizontal="right" vertical="center" shrinkToFit="1"/>
      <protection locked="0"/>
    </xf>
    <xf numFmtId="38" fontId="1" fillId="4" borderId="30" xfId="2" applyFont="1" applyFill="1" applyBorder="1" applyAlignment="1" applyProtection="1">
      <alignment horizontal="left" vertical="center" wrapText="1"/>
    </xf>
    <xf numFmtId="38" fontId="30" fillId="4" borderId="32" xfId="2" applyFont="1" applyFill="1" applyBorder="1" applyAlignment="1" applyProtection="1">
      <alignment horizontal="center" vertical="center"/>
    </xf>
    <xf numFmtId="38" fontId="5" fillId="0" borderId="10" xfId="2" applyFont="1" applyFill="1" applyBorder="1" applyAlignment="1" applyProtection="1">
      <alignment horizontal="right" vertical="center" shrinkToFit="1"/>
    </xf>
    <xf numFmtId="38" fontId="5" fillId="0" borderId="56" xfId="2" applyFont="1" applyFill="1" applyBorder="1" applyAlignment="1" applyProtection="1">
      <alignment horizontal="distributed"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shrinkToFit="1"/>
    </xf>
    <xf numFmtId="38" fontId="3" fillId="0" borderId="7"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wrapText="1"/>
    </xf>
    <xf numFmtId="38" fontId="5" fillId="0" borderId="10" xfId="2" applyFont="1" applyFill="1" applyBorder="1" applyAlignment="1" applyProtection="1">
      <alignment horizontal="distributed" vertical="center"/>
    </xf>
    <xf numFmtId="38" fontId="3" fillId="0" borderId="7" xfId="2" applyFont="1" applyFill="1" applyBorder="1" applyAlignment="1" applyProtection="1">
      <alignment horizontal="distributed" vertical="center" wrapText="1" shrinkToFit="1"/>
    </xf>
    <xf numFmtId="38" fontId="39" fillId="12" borderId="80" xfId="2" applyFont="1" applyFill="1" applyBorder="1" applyAlignment="1" applyProtection="1">
      <alignment horizontal="center" vertical="center" shrinkToFit="1"/>
    </xf>
    <xf numFmtId="38" fontId="5" fillId="0" borderId="7" xfId="2" applyFont="1" applyFill="1" applyBorder="1" applyAlignment="1" applyProtection="1">
      <alignment horizontal="distributed" vertical="center" wrapText="1" shrinkToFit="1"/>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5" fillId="0" borderId="7"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21" fillId="0" borderId="10" xfId="2" applyFont="1" applyFill="1" applyBorder="1" applyAlignment="1" applyProtection="1">
      <alignment horizontal="left" vertical="center" shrinkToFit="1"/>
    </xf>
    <xf numFmtId="38" fontId="37" fillId="12" borderId="98" xfId="2" applyFont="1" applyFill="1" applyBorder="1" applyAlignment="1" applyProtection="1">
      <alignment horizontal="center" vertical="center"/>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right" vertical="center" shrinkToFit="1"/>
    </xf>
    <xf numFmtId="38" fontId="5" fillId="0" borderId="1" xfId="2" applyFont="1" applyFill="1" applyBorder="1" applyAlignment="1" applyProtection="1">
      <alignment horizontal="right" vertical="center" shrinkToFit="1"/>
    </xf>
    <xf numFmtId="38" fontId="9" fillId="0" borderId="10"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protection locked="0"/>
    </xf>
    <xf numFmtId="38" fontId="5" fillId="0" borderId="0" xfId="2" applyFont="1" applyFill="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55" xfId="2" applyFont="1" applyFill="1" applyBorder="1" applyAlignment="1" applyProtection="1">
      <alignment horizontal="distributed" vertical="center" shrinkToFit="1"/>
    </xf>
    <xf numFmtId="38" fontId="37" fillId="12" borderId="98" xfId="2" applyFont="1" applyFill="1" applyBorder="1" applyAlignment="1" applyProtection="1">
      <alignment horizontal="center" vertical="center" shrinkToFit="1"/>
    </xf>
    <xf numFmtId="38" fontId="37" fillId="12" borderId="76" xfId="2" applyFont="1" applyFill="1" applyBorder="1" applyAlignment="1" applyProtection="1">
      <alignment horizontal="center" vertical="center" shrinkToFit="1"/>
    </xf>
    <xf numFmtId="38" fontId="5" fillId="0" borderId="6" xfId="2" applyFont="1" applyFill="1" applyBorder="1" applyAlignment="1" applyProtection="1">
      <alignment horizontal="distributed" vertical="center" shrinkToFit="1"/>
    </xf>
    <xf numFmtId="38" fontId="5" fillId="0" borderId="29" xfId="2" applyFont="1" applyFill="1" applyBorder="1" applyAlignment="1" applyProtection="1">
      <alignment horizontal="distributed" vertical="center" shrinkToFit="1"/>
    </xf>
    <xf numFmtId="38" fontId="6" fillId="0" borderId="100" xfId="2" applyFont="1" applyFill="1" applyBorder="1" applyAlignment="1" applyProtection="1">
      <alignment horizontal="left" vertical="center" shrinkToFit="1"/>
    </xf>
    <xf numFmtId="38" fontId="9" fillId="0" borderId="7" xfId="2" applyFont="1" applyFill="1" applyBorder="1" applyAlignment="1" applyProtection="1">
      <alignment horizontal="right" vertical="center" shrinkToFit="1"/>
    </xf>
    <xf numFmtId="38" fontId="9" fillId="0" borderId="26" xfId="2" applyFont="1" applyFill="1" applyBorder="1" applyAlignment="1" applyProtection="1">
      <alignment horizontal="right" vertical="center" shrinkToFit="1"/>
    </xf>
    <xf numFmtId="38" fontId="9" fillId="0" borderId="100" xfId="2" applyFont="1" applyFill="1" applyBorder="1" applyAlignment="1" applyProtection="1">
      <alignment horizontal="left" vertical="center" shrinkToFit="1"/>
    </xf>
    <xf numFmtId="38" fontId="5" fillId="0" borderId="55" xfId="2" applyFont="1" applyFill="1" applyBorder="1" applyAlignment="1" applyProtection="1">
      <alignment horizontal="distributed" vertical="center"/>
    </xf>
    <xf numFmtId="38" fontId="38" fillId="0" borderId="10"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38" fillId="0" borderId="25" xfId="2" applyFont="1" applyFill="1" applyBorder="1" applyAlignment="1" applyProtection="1">
      <alignment horizontal="left" vertical="center" shrinkToFit="1"/>
    </xf>
    <xf numFmtId="38" fontId="38" fillId="0" borderId="13" xfId="2" applyFont="1" applyFill="1" applyBorder="1" applyAlignment="1" applyProtection="1">
      <alignment horizontal="left" vertical="center" shrinkToFit="1"/>
    </xf>
    <xf numFmtId="38" fontId="5" fillId="0" borderId="7" xfId="2" applyFont="1" applyFill="1" applyBorder="1" applyAlignment="1" applyProtection="1">
      <alignment horizontal="distributed" vertical="center"/>
    </xf>
    <xf numFmtId="38" fontId="57" fillId="12" borderId="76" xfId="2" applyFont="1" applyFill="1" applyBorder="1" applyAlignment="1" applyProtection="1">
      <alignment horizontal="center" vertical="center" shrinkToFit="1"/>
    </xf>
    <xf numFmtId="38" fontId="5" fillId="0" borderId="58" xfId="2" applyFont="1" applyFill="1" applyBorder="1" applyAlignment="1" applyProtection="1">
      <alignment horizontal="distributed" vertical="center"/>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12" fillId="0" borderId="26" xfId="2" applyFont="1" applyFill="1" applyBorder="1" applyAlignment="1" applyProtection="1">
      <alignment horizontal="right" vertical="center" shrinkToFit="1"/>
    </xf>
    <xf numFmtId="38" fontId="9" fillId="0" borderId="25" xfId="2" applyFont="1" applyFill="1" applyBorder="1" applyAlignment="1" applyProtection="1">
      <alignment horizontal="right" vertical="center" shrinkToFit="1"/>
    </xf>
    <xf numFmtId="38" fontId="21" fillId="0" borderId="63" xfId="2" applyFont="1" applyFill="1" applyBorder="1" applyAlignment="1" applyProtection="1">
      <alignment horizontal="left" vertical="center" shrinkToFit="1"/>
    </xf>
    <xf numFmtId="38" fontId="21" fillId="0" borderId="64" xfId="2" applyFont="1" applyFill="1" applyBorder="1" applyAlignment="1" applyProtection="1">
      <alignment horizontal="right" vertical="center" shrinkToFit="1"/>
    </xf>
    <xf numFmtId="38" fontId="12" fillId="0" borderId="65" xfId="2" applyFont="1" applyFill="1" applyBorder="1" applyAlignment="1" applyProtection="1">
      <alignment horizontal="right" vertical="center" shrinkToFit="1"/>
    </xf>
    <xf numFmtId="38" fontId="65" fillId="0" borderId="1" xfId="2" applyFont="1" applyFill="1" applyBorder="1" applyAlignment="1" applyProtection="1">
      <alignment horizontal="right" vertical="center" shrinkToFit="1"/>
    </xf>
    <xf numFmtId="38" fontId="64" fillId="0" borderId="10" xfId="2" applyFont="1" applyFill="1" applyBorder="1" applyAlignment="1" applyProtection="1">
      <alignment horizontal="right" vertical="center" shrinkToFit="1"/>
    </xf>
    <xf numFmtId="38" fontId="6" fillId="0" borderId="95" xfId="2" applyFont="1" applyFill="1" applyBorder="1" applyAlignment="1" applyProtection="1">
      <alignment horizontal="left" vertical="center" shrinkToFit="1"/>
    </xf>
    <xf numFmtId="38" fontId="19" fillId="0" borderId="65" xfId="2" applyFont="1" applyFill="1" applyBorder="1" applyAlignment="1" applyProtection="1">
      <alignment horizontal="right" vertical="center" shrinkToFit="1"/>
    </xf>
    <xf numFmtId="38" fontId="56" fillId="0" borderId="28" xfId="2" applyFont="1" applyFill="1" applyBorder="1" applyAlignment="1" applyProtection="1">
      <alignment horizontal="center" vertical="center"/>
    </xf>
    <xf numFmtId="38" fontId="56" fillId="0" borderId="36" xfId="2" applyFont="1" applyFill="1" applyBorder="1" applyAlignment="1" applyProtection="1">
      <alignment horizontal="center" vertical="center"/>
    </xf>
    <xf numFmtId="38" fontId="3" fillId="0" borderId="56" xfId="2" applyFont="1" applyFill="1" applyBorder="1" applyAlignment="1" applyProtection="1">
      <alignment horizontal="distributed" vertical="center" shrinkToFit="1"/>
    </xf>
    <xf numFmtId="38" fontId="5" fillId="0" borderId="18" xfId="2" applyFont="1" applyFill="1" applyBorder="1" applyAlignment="1" applyProtection="1">
      <alignment horizontal="right" vertical="center" shrinkToFit="1"/>
    </xf>
    <xf numFmtId="38" fontId="5" fillId="0" borderId="16" xfId="2" applyFont="1" applyFill="1" applyBorder="1" applyAlignment="1" applyProtection="1">
      <alignment horizontal="right" vertical="center" shrinkToFit="1"/>
    </xf>
    <xf numFmtId="38" fontId="5" fillId="0" borderId="63" xfId="2" applyFont="1" applyFill="1" applyBorder="1" applyAlignment="1" applyProtection="1">
      <alignment horizontal="right" vertical="center" shrinkToFit="1"/>
    </xf>
    <xf numFmtId="38" fontId="5" fillId="0" borderId="64" xfId="2" applyFont="1" applyFill="1" applyBorder="1" applyAlignment="1" applyProtection="1">
      <alignment horizontal="right" vertical="center" shrinkToFit="1"/>
    </xf>
    <xf numFmtId="38" fontId="5" fillId="0" borderId="60" xfId="2" applyFont="1" applyFill="1" applyBorder="1" applyAlignment="1" applyProtection="1">
      <alignment horizontal="right" vertical="center" shrinkToFit="1"/>
    </xf>
    <xf numFmtId="38" fontId="3" fillId="0" borderId="29" xfId="2" applyFont="1" applyFill="1" applyBorder="1" applyAlignment="1" applyProtection="1">
      <alignment horizontal="distributed" vertical="center" shrinkToFit="1"/>
    </xf>
    <xf numFmtId="38" fontId="9" fillId="0" borderId="26" xfId="2" applyFont="1" applyFill="1" applyBorder="1" applyAlignment="1" applyProtection="1">
      <alignment vertical="center" shrinkToFit="1"/>
    </xf>
    <xf numFmtId="38" fontId="38" fillId="0" borderId="16" xfId="2" applyFont="1" applyFill="1" applyBorder="1" applyAlignment="1" applyProtection="1">
      <alignment horizontal="left" vertical="center" shrinkToFit="1"/>
    </xf>
    <xf numFmtId="38" fontId="38" fillId="0" borderId="47" xfId="2" applyFont="1" applyFill="1" applyBorder="1" applyAlignment="1" applyProtection="1">
      <alignment horizontal="left" vertical="center" shrinkToFit="1"/>
    </xf>
    <xf numFmtId="38" fontId="57" fillId="12" borderId="80" xfId="2" applyFont="1" applyFill="1" applyBorder="1" applyAlignment="1" applyProtection="1">
      <alignment horizontal="center" vertical="center" shrinkToFit="1"/>
    </xf>
    <xf numFmtId="38" fontId="1" fillId="0" borderId="17" xfId="2" applyFont="1" applyFill="1" applyBorder="1" applyAlignment="1" applyProtection="1">
      <alignment horizontal="left" vertical="center" shrinkToFit="1"/>
    </xf>
    <xf numFmtId="0" fontId="5" fillId="0" borderId="16" xfId="0" applyFont="1" applyFill="1" applyBorder="1" applyAlignment="1" applyProtection="1">
      <alignment vertical="center" shrinkToFit="1"/>
    </xf>
    <xf numFmtId="0" fontId="5" fillId="0" borderId="1"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63" xfId="0" applyFont="1" applyFill="1" applyBorder="1" applyAlignment="1" applyProtection="1">
      <alignment vertical="center" shrinkToFit="1"/>
    </xf>
    <xf numFmtId="0" fontId="5" fillId="0" borderId="64" xfId="0" applyFont="1" applyFill="1" applyBorder="1" applyAlignment="1" applyProtection="1">
      <alignment vertical="center" shrinkToFit="1"/>
    </xf>
    <xf numFmtId="0" fontId="5" fillId="0" borderId="60"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38" fontId="3" fillId="0" borderId="63" xfId="2" applyFont="1" applyFill="1" applyBorder="1" applyAlignment="1" applyProtection="1">
      <alignment horizontal="distributed" vertical="center"/>
    </xf>
    <xf numFmtId="38" fontId="22" fillId="0" borderId="64" xfId="2" applyFont="1" applyFill="1" applyBorder="1" applyAlignment="1" applyProtection="1">
      <alignment horizontal="right" vertical="center" shrinkToFit="1"/>
    </xf>
    <xf numFmtId="0" fontId="44" fillId="0" borderId="14" xfId="0" applyFont="1" applyFill="1" applyBorder="1" applyAlignment="1" applyProtection="1">
      <alignment horizontal="center" vertical="center" wrapText="1"/>
    </xf>
    <xf numFmtId="38" fontId="9" fillId="0" borderId="47" xfId="2" applyFont="1" applyFill="1" applyBorder="1" applyAlignment="1" applyProtection="1">
      <alignment horizontal="left" vertical="center" shrinkToFit="1"/>
    </xf>
    <xf numFmtId="38" fontId="9" fillId="0" borderId="41" xfId="2" applyFont="1" applyFill="1" applyBorder="1" applyAlignment="1" applyProtection="1">
      <alignment horizontal="right" vertical="center" shrinkToFit="1"/>
    </xf>
    <xf numFmtId="38" fontId="9" fillId="0" borderId="47" xfId="2" applyFont="1" applyFill="1" applyBorder="1" applyAlignment="1" applyProtection="1">
      <alignment horizontal="right" vertical="center" shrinkToFit="1"/>
    </xf>
    <xf numFmtId="0" fontId="12" fillId="0" borderId="18" xfId="0" applyFont="1" applyFill="1" applyBorder="1" applyAlignment="1" applyProtection="1">
      <alignment vertical="center" shrinkToFit="1"/>
    </xf>
    <xf numFmtId="38" fontId="33" fillId="4" borderId="5" xfId="4" applyNumberFormat="1" applyFont="1" applyFill="1" applyBorder="1" applyProtection="1">
      <alignment vertical="center"/>
    </xf>
    <xf numFmtId="38" fontId="33" fillId="4" borderId="68" xfId="4" applyNumberFormat="1" applyFont="1" applyFill="1" applyBorder="1" applyProtection="1">
      <alignment vertical="center"/>
    </xf>
    <xf numFmtId="5" fontId="36" fillId="3" borderId="109" xfId="2" applyNumberFormat="1" applyFont="1" applyFill="1" applyBorder="1" applyAlignment="1" applyProtection="1">
      <alignment horizontal="center" vertical="center"/>
    </xf>
    <xf numFmtId="38" fontId="5" fillId="0" borderId="1" xfId="2" applyFont="1" applyFill="1" applyBorder="1" applyAlignment="1" applyProtection="1">
      <alignment vertical="center" shrinkToFit="1"/>
    </xf>
    <xf numFmtId="38" fontId="3" fillId="0" borderId="7" xfId="2" applyFont="1" applyFill="1" applyBorder="1" applyAlignment="1" applyProtection="1">
      <alignment horizontal="distributed" vertical="center"/>
    </xf>
    <xf numFmtId="38" fontId="12" fillId="0" borderId="64" xfId="2" applyFont="1" applyFill="1" applyBorder="1" applyAlignment="1" applyProtection="1">
      <alignment horizontal="right" vertical="center" shrinkToFit="1"/>
    </xf>
    <xf numFmtId="38" fontId="9" fillId="0" borderId="49" xfId="2" applyFont="1" applyFill="1" applyBorder="1" applyAlignment="1" applyProtection="1">
      <alignment horizontal="right" vertical="center" shrinkToFit="1"/>
    </xf>
    <xf numFmtId="38" fontId="66" fillId="0" borderId="16" xfId="2" applyFont="1" applyFill="1" applyBorder="1" applyAlignment="1" applyProtection="1">
      <alignment horizontal="right" vertical="center" shrinkToFit="1"/>
    </xf>
    <xf numFmtId="38" fontId="66" fillId="0" borderId="1" xfId="2" applyFont="1" applyFill="1" applyBorder="1" applyAlignment="1" applyProtection="1">
      <alignment horizontal="right" vertical="center" shrinkToFit="1"/>
    </xf>
    <xf numFmtId="38" fontId="66" fillId="0" borderId="17" xfId="2" applyFont="1" applyFill="1" applyBorder="1" applyAlignment="1" applyProtection="1">
      <alignment horizontal="right" vertical="center" shrinkToFit="1"/>
    </xf>
    <xf numFmtId="38" fontId="66" fillId="0" borderId="2" xfId="2" applyFont="1" applyFill="1" applyBorder="1" applyAlignment="1" applyProtection="1">
      <alignment horizontal="right" vertical="center" shrinkToFit="1"/>
    </xf>
    <xf numFmtId="0" fontId="5" fillId="0" borderId="2" xfId="0" applyFont="1" applyFill="1" applyBorder="1" applyAlignment="1" applyProtection="1">
      <alignment vertical="center" shrinkToFit="1"/>
    </xf>
    <xf numFmtId="38" fontId="5" fillId="0" borderId="2" xfId="2" applyFont="1" applyFill="1" applyBorder="1" applyAlignment="1" applyProtection="1">
      <alignment horizontal="right" vertical="center" shrinkToFit="1"/>
    </xf>
    <xf numFmtId="38" fontId="9" fillId="0" borderId="81" xfId="2" applyFont="1" applyFill="1" applyBorder="1" applyAlignment="1" applyProtection="1">
      <alignment horizontal="right" vertical="center" shrinkToFit="1"/>
    </xf>
    <xf numFmtId="38" fontId="9" fillId="0" borderId="64" xfId="2" applyFont="1" applyFill="1" applyBorder="1" applyAlignment="1" applyProtection="1">
      <alignment horizontal="right" vertical="center" shrinkToFit="1"/>
    </xf>
    <xf numFmtId="38" fontId="9" fillId="0" borderId="65" xfId="2" applyFont="1" applyFill="1" applyBorder="1" applyAlignment="1" applyProtection="1">
      <alignment horizontal="right" vertical="center" shrinkToFit="1"/>
    </xf>
    <xf numFmtId="38" fontId="69" fillId="0" borderId="51" xfId="2" applyFont="1" applyFill="1" applyBorder="1" applyAlignment="1" applyProtection="1">
      <alignment horizontal="center" vertical="center"/>
    </xf>
    <xf numFmtId="38" fontId="69" fillId="0" borderId="52" xfId="2" applyFont="1" applyFill="1" applyBorder="1" applyAlignment="1" applyProtection="1">
      <alignment horizontal="center" vertical="center"/>
    </xf>
    <xf numFmtId="0" fontId="9" fillId="0" borderId="1" xfId="0" applyFont="1" applyFill="1" applyBorder="1" applyAlignment="1" applyProtection="1">
      <alignment vertical="center" shrinkToFit="1"/>
    </xf>
    <xf numFmtId="0" fontId="9" fillId="0" borderId="81" xfId="0" applyFont="1" applyFill="1" applyBorder="1" applyAlignment="1" applyProtection="1">
      <alignment vertical="center" shrinkToFit="1"/>
    </xf>
    <xf numFmtId="185" fontId="22" fillId="4" borderId="30" xfId="2" applyNumberFormat="1" applyFont="1" applyFill="1" applyBorder="1" applyAlignment="1" applyProtection="1">
      <alignment horizontal="center" vertical="center"/>
    </xf>
    <xf numFmtId="38" fontId="4" fillId="4" borderId="0" xfId="1" applyNumberFormat="1" applyFill="1" applyBorder="1" applyAlignment="1" applyProtection="1">
      <alignment horizontal="left" vertical="center" shrinkToFit="1"/>
    </xf>
    <xf numFmtId="38" fontId="47" fillId="4" borderId="0" xfId="2" applyFont="1" applyFill="1" applyBorder="1" applyAlignment="1" applyProtection="1">
      <alignment vertical="center" shrinkToFit="1"/>
    </xf>
    <xf numFmtId="38" fontId="70" fillId="4" borderId="0" xfId="1" applyNumberFormat="1" applyFont="1" applyFill="1" applyBorder="1" applyAlignment="1" applyProtection="1">
      <alignment horizontal="center" vertical="center" shrinkToFit="1"/>
    </xf>
    <xf numFmtId="38" fontId="28" fillId="4" borderId="0" xfId="2" applyFont="1" applyFill="1" applyBorder="1" applyAlignment="1" applyProtection="1">
      <alignment horizontal="center" vertical="center" shrinkToFit="1"/>
    </xf>
    <xf numFmtId="0" fontId="47" fillId="4" borderId="0" xfId="4" applyFont="1" applyFill="1" applyBorder="1" applyAlignment="1" applyProtection="1">
      <alignment vertical="center" shrinkToFit="1"/>
    </xf>
    <xf numFmtId="38" fontId="1" fillId="4" borderId="0" xfId="2" applyFont="1" applyFill="1" applyBorder="1" applyAlignment="1" applyProtection="1">
      <alignment horizontal="left" vertical="center" wrapText="1"/>
    </xf>
    <xf numFmtId="0" fontId="71" fillId="4" borderId="0" xfId="4" applyFont="1" applyFill="1" applyBorder="1" applyAlignment="1" applyProtection="1">
      <alignment horizontal="right" vertical="center"/>
    </xf>
    <xf numFmtId="0" fontId="0" fillId="0" borderId="0" xfId="0" applyFont="1" applyFill="1" applyAlignment="1">
      <alignment horizontal="right" vertical="center"/>
    </xf>
    <xf numFmtId="0" fontId="4" fillId="4" borderId="0" xfId="1" applyFill="1" applyAlignment="1" applyProtection="1">
      <alignment vertical="center"/>
    </xf>
    <xf numFmtId="38" fontId="14" fillId="12" borderId="74" xfId="2" applyFont="1" applyFill="1" applyBorder="1" applyAlignment="1" applyProtection="1">
      <alignment horizontal="right" vertical="center" shrinkToFit="1"/>
    </xf>
    <xf numFmtId="38" fontId="21" fillId="13" borderId="104"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42" fillId="0" borderId="4" xfId="1" applyNumberFormat="1" applyFont="1" applyFill="1" applyBorder="1" applyAlignment="1" applyProtection="1">
      <alignment horizontal="right" vertical="center"/>
    </xf>
    <xf numFmtId="38" fontId="73" fillId="0" borderId="4" xfId="1" applyNumberFormat="1" applyFont="1" applyFill="1" applyBorder="1" applyAlignment="1" applyProtection="1">
      <alignment horizontal="right" vertical="center"/>
    </xf>
    <xf numFmtId="38" fontId="47" fillId="0" borderId="4" xfId="2" applyFont="1" applyFill="1" applyBorder="1" applyAlignment="1" applyProtection="1">
      <alignment horizontal="right" vertical="center"/>
    </xf>
    <xf numFmtId="38" fontId="74" fillId="0" borderId="4" xfId="2" applyFont="1" applyFill="1" applyBorder="1" applyAlignment="1" applyProtection="1">
      <alignment horizontal="right" vertical="center"/>
    </xf>
    <xf numFmtId="38" fontId="73" fillId="0" borderId="4" xfId="2" applyFont="1" applyFill="1" applyBorder="1" applyAlignment="1" applyProtection="1">
      <alignment horizontal="right" vertical="center"/>
    </xf>
    <xf numFmtId="38" fontId="47" fillId="0" borderId="4" xfId="2" applyFont="1" applyFill="1" applyBorder="1" applyAlignment="1" applyProtection="1">
      <alignment vertical="center"/>
    </xf>
    <xf numFmtId="38" fontId="73" fillId="0" borderId="4" xfId="2" applyFont="1" applyFill="1" applyBorder="1" applyAlignment="1" applyProtection="1">
      <alignment vertical="center"/>
    </xf>
    <xf numFmtId="38" fontId="47" fillId="12" borderId="4" xfId="2" applyFont="1" applyFill="1" applyBorder="1" applyAlignment="1" applyProtection="1">
      <alignment horizontal="right" vertical="center"/>
    </xf>
    <xf numFmtId="38" fontId="73" fillId="0" borderId="28" xfId="2" applyFont="1" applyFill="1" applyBorder="1" applyAlignment="1" applyProtection="1">
      <alignment horizontal="right" vertical="center"/>
    </xf>
    <xf numFmtId="38" fontId="47" fillId="0" borderId="4" xfId="2" applyNumberFormat="1" applyFont="1" applyFill="1" applyBorder="1" applyAlignment="1" applyProtection="1">
      <alignment horizontal="right" vertical="center"/>
    </xf>
    <xf numFmtId="38" fontId="74" fillId="0" borderId="4" xfId="2" applyNumberFormat="1" applyFont="1" applyFill="1" applyBorder="1" applyAlignment="1" applyProtection="1">
      <alignment horizontal="right" vertical="center"/>
    </xf>
    <xf numFmtId="38" fontId="29" fillId="0" borderId="46" xfId="2" applyFont="1" applyFill="1" applyBorder="1" applyAlignment="1" applyProtection="1">
      <alignment horizontal="center" vertical="center"/>
    </xf>
    <xf numFmtId="38" fontId="48" fillId="0" borderId="4" xfId="2" applyFont="1" applyFill="1" applyBorder="1" applyAlignment="1" applyProtection="1">
      <alignment horizontal="right" vertical="center"/>
    </xf>
    <xf numFmtId="38" fontId="47" fillId="0" borderId="5" xfId="2" applyFont="1" applyFill="1" applyBorder="1" applyAlignment="1" applyProtection="1">
      <alignment horizontal="right" vertical="center"/>
    </xf>
    <xf numFmtId="38" fontId="73" fillId="0" borderId="5" xfId="2" applyFont="1" applyFill="1" applyBorder="1" applyAlignment="1" applyProtection="1">
      <alignment horizontal="right" vertical="center"/>
    </xf>
    <xf numFmtId="38" fontId="74" fillId="0" borderId="5" xfId="2" applyFont="1" applyFill="1" applyBorder="1" applyAlignment="1" applyProtection="1">
      <alignment horizontal="right" vertical="center"/>
    </xf>
    <xf numFmtId="38" fontId="29" fillId="7" borderId="36" xfId="2" applyFont="1" applyFill="1" applyBorder="1" applyAlignment="1" applyProtection="1">
      <alignment horizontal="distributed" vertical="center" justifyLastLine="1"/>
    </xf>
    <xf numFmtId="38" fontId="29" fillId="7" borderId="4" xfId="2" applyFont="1" applyFill="1" applyBorder="1" applyAlignment="1" applyProtection="1">
      <alignment horizontal="distributed" vertical="center" justifyLastLine="1"/>
    </xf>
    <xf numFmtId="38" fontId="29" fillId="7" borderId="4" xfId="2" applyFont="1" applyFill="1" applyBorder="1" applyAlignment="1" applyProtection="1">
      <alignment horizontal="center" vertical="center"/>
    </xf>
    <xf numFmtId="38" fontId="29" fillId="7" borderId="28" xfId="2" applyFont="1" applyFill="1" applyBorder="1" applyAlignment="1" applyProtection="1">
      <alignment horizontal="distributed" vertical="center" justifyLastLine="1"/>
    </xf>
    <xf numFmtId="38" fontId="47" fillId="12" borderId="32" xfId="2" applyFont="1" applyFill="1" applyBorder="1" applyAlignment="1" applyProtection="1">
      <alignment horizontal="right" vertical="center" shrinkToFit="1"/>
    </xf>
    <xf numFmtId="38" fontId="43" fillId="0" borderId="32" xfId="2" applyFont="1" applyFill="1" applyBorder="1" applyAlignment="1" applyProtection="1">
      <alignment horizontal="right" vertical="center" shrinkToFit="1"/>
    </xf>
    <xf numFmtId="38" fontId="47" fillId="12" borderId="32" xfId="2" applyFont="1" applyFill="1" applyBorder="1" applyAlignment="1" applyProtection="1">
      <alignment vertical="center" shrinkToFit="1"/>
    </xf>
    <xf numFmtId="38" fontId="43" fillId="0" borderId="30" xfId="2" applyFont="1" applyFill="1" applyBorder="1" applyAlignment="1" applyProtection="1">
      <alignment horizontal="right" vertical="center" shrinkToFit="1"/>
    </xf>
    <xf numFmtId="185" fontId="47" fillId="4" borderId="5" xfId="2" applyNumberFormat="1" applyFont="1" applyFill="1" applyBorder="1" applyAlignment="1" applyProtection="1">
      <alignment horizontal="center" vertical="center"/>
    </xf>
    <xf numFmtId="185" fontId="47" fillId="4" borderId="4" xfId="2" applyNumberFormat="1" applyFont="1" applyFill="1" applyBorder="1" applyAlignment="1" applyProtection="1">
      <alignment horizontal="center" vertical="center"/>
    </xf>
    <xf numFmtId="185" fontId="71" fillId="4" borderId="105" xfId="2" applyNumberFormat="1" applyFont="1" applyFill="1" applyBorder="1" applyAlignment="1" applyProtection="1">
      <alignment horizontal="center"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185" fontId="47" fillId="4" borderId="0" xfId="2" applyNumberFormat="1" applyFont="1" applyFill="1" applyBorder="1" applyAlignment="1" applyProtection="1">
      <alignment vertical="center"/>
    </xf>
    <xf numFmtId="38" fontId="12" fillId="0" borderId="2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12" fillId="0" borderId="20" xfId="2" applyFont="1" applyFill="1" applyBorder="1" applyAlignment="1" applyProtection="1">
      <alignmen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3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46" fillId="0" borderId="0" xfId="2" applyFont="1" applyFill="1" applyAlignment="1" applyProtection="1">
      <alignment vertical="center"/>
    </xf>
    <xf numFmtId="38" fontId="9" fillId="0" borderId="0" xfId="2" applyFont="1" applyFill="1" applyBorder="1" applyAlignment="1" applyProtection="1">
      <alignment vertical="center" shrinkToFit="1"/>
    </xf>
    <xf numFmtId="38" fontId="9" fillId="0" borderId="0"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0" fontId="20" fillId="0" borderId="15" xfId="0" applyFont="1" applyFill="1" applyBorder="1" applyAlignment="1" applyProtection="1">
      <alignment vertical="center" shrinkToFit="1"/>
    </xf>
    <xf numFmtId="0" fontId="20" fillId="0" borderId="60" xfId="0" applyFont="1" applyFill="1" applyBorder="1" applyAlignment="1" applyProtection="1">
      <alignment vertical="top" shrinkToFit="1"/>
    </xf>
    <xf numFmtId="38" fontId="19" fillId="0" borderId="20" xfId="2" applyFont="1" applyFill="1" applyBorder="1" applyAlignment="1" applyProtection="1">
      <alignmen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center" vertical="center" shrinkToFit="1"/>
    </xf>
    <xf numFmtId="38" fontId="5" fillId="0" borderId="55" xfId="2" applyFont="1" applyFill="1" applyBorder="1" applyAlignment="1" applyProtection="1">
      <alignment horizontal="distributed" vertical="center" shrinkToFit="1"/>
    </xf>
    <xf numFmtId="0" fontId="1" fillId="15" borderId="0" xfId="0" applyFont="1" applyFill="1" applyAlignment="1">
      <alignment horizontal="left" vertical="center" wrapText="1"/>
    </xf>
    <xf numFmtId="0" fontId="53" fillId="9" borderId="0" xfId="0" applyFont="1" applyFill="1" applyAlignment="1">
      <alignment horizontal="center" vertical="center"/>
    </xf>
    <xf numFmtId="0" fontId="54" fillId="0" borderId="0" xfId="0" applyFont="1" applyFill="1" applyAlignment="1">
      <alignment horizontal="center" vertical="center"/>
    </xf>
    <xf numFmtId="0" fontId="0" fillId="15" borderId="0" xfId="0" applyFont="1" applyFill="1" applyAlignment="1">
      <alignment horizontal="left" vertical="center" wrapText="1"/>
    </xf>
    <xf numFmtId="38" fontId="1" fillId="0" borderId="47" xfId="2" applyFont="1" applyBorder="1" applyAlignment="1" applyProtection="1">
      <alignment horizontal="right" vertical="center" shrinkToFit="1"/>
    </xf>
    <xf numFmtId="38" fontId="1" fillId="0" borderId="56" xfId="2" applyFont="1" applyBorder="1" applyAlignment="1" applyProtection="1">
      <alignment horizontal="right" vertical="center" shrinkToFit="1"/>
    </xf>
    <xf numFmtId="38" fontId="1" fillId="0" borderId="0" xfId="2" applyFont="1" applyAlignment="1" applyProtection="1">
      <alignment horizontal="right" vertical="center" shrinkToFit="1"/>
    </xf>
    <xf numFmtId="38" fontId="3" fillId="0" borderId="0" xfId="2" applyFont="1" applyFill="1" applyBorder="1" applyAlignment="1" applyProtection="1">
      <alignment horizontal="left" vertical="center" shrinkToFit="1"/>
    </xf>
    <xf numFmtId="38" fontId="37" fillId="2" borderId="46" xfId="2" applyFont="1" applyFill="1" applyBorder="1" applyAlignment="1" applyProtection="1">
      <alignment horizontal="center" vertical="center" shrinkToFit="1"/>
    </xf>
    <xf numFmtId="38" fontId="37" fillId="2" borderId="36" xfId="2" applyFont="1" applyFill="1" applyBorder="1" applyAlignment="1" applyProtection="1">
      <alignment horizontal="center" vertical="center" shrinkToFit="1"/>
    </xf>
    <xf numFmtId="38" fontId="37" fillId="10" borderId="46" xfId="2" applyFont="1" applyFill="1" applyBorder="1" applyAlignment="1" applyProtection="1">
      <alignment horizontal="center" vertical="center" shrinkToFit="1"/>
    </xf>
    <xf numFmtId="38" fontId="37" fillId="10" borderId="36"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37"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34" xfId="2" applyFont="1" applyFill="1" applyBorder="1" applyAlignment="1" applyProtection="1">
      <alignment horizontal="center" vertical="center" shrinkToFit="1"/>
    </xf>
    <xf numFmtId="38" fontId="1" fillId="0" borderId="5" xfId="2" applyFont="1" applyBorder="1" applyAlignment="1" applyProtection="1">
      <alignment vertical="center" shrinkToFit="1"/>
    </xf>
    <xf numFmtId="38" fontId="1" fillId="0" borderId="33"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5" xfId="2" applyFont="1" applyBorder="1" applyAlignment="1" applyProtection="1">
      <alignment horizontal="right" vertical="center" shrinkToFit="1"/>
    </xf>
    <xf numFmtId="38" fontId="1" fillId="0" borderId="5" xfId="2" applyFont="1" applyBorder="1" applyAlignment="1" applyProtection="1">
      <alignment horizontal="right" vertical="center" shrinkToFit="1"/>
    </xf>
    <xf numFmtId="38" fontId="1" fillId="0" borderId="33" xfId="2" applyFont="1" applyBorder="1" applyAlignment="1" applyProtection="1">
      <alignment horizontal="right" vertical="center" shrinkToFit="1"/>
    </xf>
    <xf numFmtId="38" fontId="8" fillId="0" borderId="83" xfId="2" applyFont="1" applyBorder="1" applyAlignment="1" applyProtection="1">
      <alignment horizontal="center" vertical="center" wrapText="1"/>
    </xf>
    <xf numFmtId="38" fontId="8" fillId="0" borderId="84" xfId="2" applyFont="1" applyBorder="1" applyAlignment="1" applyProtection="1">
      <alignment horizontal="center" vertical="center" wrapText="1"/>
    </xf>
    <xf numFmtId="38" fontId="1" fillId="0" borderId="82" xfId="2" applyFont="1" applyBorder="1" applyAlignment="1" applyProtection="1">
      <alignment horizontal="right" vertical="center" shrinkToFit="1"/>
    </xf>
    <xf numFmtId="38" fontId="1" fillId="0" borderId="32" xfId="2" applyFont="1" applyBorder="1" applyAlignment="1" applyProtection="1">
      <alignment horizontal="right" vertical="center" shrinkToFit="1"/>
    </xf>
    <xf numFmtId="38" fontId="37" fillId="10" borderId="82" xfId="2" applyFont="1" applyFill="1" applyBorder="1" applyAlignment="1" applyProtection="1">
      <alignment horizontal="center" vertical="center" shrinkToFit="1"/>
    </xf>
    <xf numFmtId="38" fontId="37" fillId="10" borderId="32" xfId="2" applyFont="1" applyFill="1" applyBorder="1" applyAlignment="1" applyProtection="1">
      <alignment horizontal="center" vertical="center" shrinkToFit="1"/>
    </xf>
    <xf numFmtId="38" fontId="6" fillId="0" borderId="5" xfId="2" applyFont="1" applyBorder="1" applyAlignment="1" applyProtection="1">
      <alignment horizontal="right" vertical="center" shrinkToFit="1"/>
    </xf>
    <xf numFmtId="38" fontId="6" fillId="0" borderId="33" xfId="2" applyFont="1" applyBorder="1" applyAlignment="1" applyProtection="1">
      <alignment horizontal="right" vertical="center" shrinkToFit="1"/>
    </xf>
    <xf numFmtId="38" fontId="6" fillId="0" borderId="82" xfId="2" applyFont="1" applyBorder="1" applyAlignment="1" applyProtection="1">
      <alignment horizontal="right" vertical="center" shrinkToFit="1"/>
    </xf>
    <xf numFmtId="38" fontId="6" fillId="0" borderId="3" xfId="2" applyFont="1" applyBorder="1" applyAlignment="1" applyProtection="1">
      <alignment horizontal="right" vertical="center" shrinkToFit="1"/>
    </xf>
    <xf numFmtId="38" fontId="52" fillId="6" borderId="66" xfId="2" applyFont="1" applyFill="1" applyBorder="1" applyAlignment="1" applyProtection="1">
      <alignment horizontal="center" vertical="center" shrinkToFit="1"/>
    </xf>
    <xf numFmtId="38" fontId="52" fillId="6" borderId="34" xfId="2" applyFont="1" applyFill="1" applyBorder="1" applyAlignment="1" applyProtection="1">
      <alignment horizontal="center" vertical="center" shrinkToFit="1"/>
    </xf>
    <xf numFmtId="38" fontId="1" fillId="0" borderId="5" xfId="2" applyFont="1" applyBorder="1" applyAlignment="1" applyProtection="1">
      <alignment horizontal="center" vertical="center" shrinkToFit="1"/>
    </xf>
    <xf numFmtId="38" fontId="1" fillId="0" borderId="33" xfId="2" applyFont="1" applyBorder="1" applyAlignment="1" applyProtection="1">
      <alignment horizontal="center" vertical="center" shrinkToFit="1"/>
    </xf>
    <xf numFmtId="38" fontId="0"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1" fillId="0" borderId="82" xfId="2" applyFont="1" applyBorder="1" applyAlignment="1" applyProtection="1">
      <alignment vertical="center" shrinkToFit="1"/>
    </xf>
    <xf numFmtId="38" fontId="1" fillId="0" borderId="32" xfId="2" applyFont="1" applyBorder="1" applyAlignment="1" applyProtection="1">
      <alignment vertical="center" shrinkToFit="1"/>
    </xf>
    <xf numFmtId="38" fontId="37" fillId="10" borderId="33" xfId="2" applyFont="1" applyFill="1" applyBorder="1" applyAlignment="1" applyProtection="1">
      <alignment horizontal="center" vertical="center" shrinkToFit="1"/>
    </xf>
    <xf numFmtId="38" fontId="1" fillId="0" borderId="82" xfId="2" applyFont="1" applyBorder="1" applyAlignment="1" applyProtection="1">
      <alignment horizontal="center" vertical="center" shrinkToFit="1"/>
    </xf>
    <xf numFmtId="38" fontId="1" fillId="0" borderId="32" xfId="2" applyFont="1" applyBorder="1" applyAlignment="1" applyProtection="1">
      <alignment horizontal="center" vertical="center" shrinkToFit="1"/>
    </xf>
    <xf numFmtId="38" fontId="37" fillId="10" borderId="3" xfId="2" applyFont="1" applyFill="1" applyBorder="1" applyAlignment="1" applyProtection="1">
      <alignment horizontal="center" vertical="center" shrinkToFit="1"/>
    </xf>
    <xf numFmtId="38" fontId="51" fillId="0" borderId="0" xfId="2" applyFont="1" applyAlignment="1" applyProtection="1">
      <alignment horizontal="left" vertical="center" shrinkToFit="1"/>
    </xf>
    <xf numFmtId="38" fontId="37" fillId="10" borderId="5" xfId="2" applyFont="1" applyFill="1" applyBorder="1" applyAlignment="1" applyProtection="1">
      <alignment horizontal="center" vertical="center" shrinkToFit="1"/>
    </xf>
    <xf numFmtId="38" fontId="8" fillId="0" borderId="28" xfId="2" applyFont="1" applyBorder="1" applyAlignment="1" applyProtection="1">
      <alignment horizontal="center" vertical="center" shrinkToFit="1"/>
    </xf>
    <xf numFmtId="38" fontId="8" fillId="0" borderId="46" xfId="2" applyFont="1" applyBorder="1" applyAlignment="1" applyProtection="1">
      <alignment horizontal="center" vertical="center" shrinkToFit="1"/>
    </xf>
    <xf numFmtId="38" fontId="0" fillId="0" borderId="47" xfId="2" applyFont="1" applyBorder="1" applyAlignment="1" applyProtection="1">
      <alignment horizontal="right" vertical="center" shrinkToFit="1"/>
    </xf>
    <xf numFmtId="38" fontId="0" fillId="0" borderId="82" xfId="2" applyFont="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3" xfId="2" applyFont="1" applyBorder="1" applyAlignment="1" applyProtection="1">
      <alignment horizontal="center" vertical="center" shrinkToFit="1"/>
    </xf>
    <xf numFmtId="38" fontId="0" fillId="0" borderId="5" xfId="2" applyFont="1" applyBorder="1" applyAlignment="1" applyProtection="1">
      <alignment horizontal="center" vertical="center" shrinkToFit="1"/>
    </xf>
    <xf numFmtId="38" fontId="1" fillId="0" borderId="5" xfId="2" applyNumberFormat="1" applyFont="1" applyBorder="1" applyAlignment="1" applyProtection="1">
      <alignment horizontal="right" vertical="center" shrinkToFit="1"/>
    </xf>
    <xf numFmtId="0" fontId="72" fillId="0" borderId="46" xfId="1" applyFont="1" applyBorder="1" applyAlignment="1" applyProtection="1">
      <alignment horizontal="center" vertical="center"/>
      <protection locked="0"/>
    </xf>
    <xf numFmtId="0" fontId="72" fillId="0" borderId="36" xfId="1" applyFont="1" applyBorder="1" applyAlignment="1" applyProtection="1">
      <alignment horizontal="center" vertical="center"/>
      <protection locked="0"/>
    </xf>
    <xf numFmtId="38" fontId="72" fillId="0" borderId="46" xfId="1" applyNumberFormat="1" applyFont="1" applyBorder="1" applyAlignment="1" applyProtection="1">
      <alignment horizontal="center" vertical="center" shrinkToFit="1"/>
      <protection locked="0"/>
    </xf>
    <xf numFmtId="38" fontId="72" fillId="0" borderId="36" xfId="1" applyNumberFormat="1" applyFont="1" applyBorder="1" applyAlignment="1" applyProtection="1">
      <alignment horizontal="center" vertical="center" shrinkToFit="1"/>
      <protection locked="0"/>
    </xf>
    <xf numFmtId="38" fontId="30" fillId="8" borderId="0" xfId="2" applyFont="1" applyFill="1" applyBorder="1" applyAlignment="1" applyProtection="1">
      <alignment horizontal="center" vertical="center" shrinkToFit="1"/>
    </xf>
    <xf numFmtId="38" fontId="30" fillId="8" borderId="81"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8" borderId="34" xfId="2" applyFont="1" applyFill="1" applyBorder="1" applyAlignment="1" applyProtection="1">
      <alignment horizontal="center" vertical="center" shrinkToFit="1"/>
    </xf>
    <xf numFmtId="38" fontId="30" fillId="9" borderId="88" xfId="2" applyFont="1" applyFill="1" applyBorder="1" applyAlignment="1" applyProtection="1">
      <alignment horizontal="center" vertical="center"/>
    </xf>
    <xf numFmtId="0" fontId="30" fillId="9" borderId="67" xfId="4" applyFont="1" applyFill="1" applyBorder="1" applyProtection="1">
      <alignment vertical="center"/>
    </xf>
    <xf numFmtId="186" fontId="27" fillId="0" borderId="90" xfId="2" applyNumberFormat="1" applyFont="1" applyFill="1" applyBorder="1" applyAlignment="1" applyProtection="1">
      <alignment horizontal="center" vertical="center" shrinkToFit="1"/>
      <protection locked="0"/>
    </xf>
    <xf numFmtId="186" fontId="27" fillId="0" borderId="90" xfId="4" applyNumberFormat="1" applyFont="1" applyFill="1" applyBorder="1" applyAlignment="1" applyProtection="1">
      <alignment vertical="center" shrinkToFit="1"/>
      <protection locked="0"/>
    </xf>
    <xf numFmtId="186" fontId="27" fillId="0" borderId="91" xfId="4" applyNumberFormat="1" applyFont="1" applyFill="1" applyBorder="1" applyAlignment="1" applyProtection="1">
      <alignment vertical="center" shrinkToFit="1"/>
      <protection locked="0"/>
    </xf>
    <xf numFmtId="38" fontId="41" fillId="4" borderId="0" xfId="2" applyFont="1" applyFill="1" applyAlignment="1" applyProtection="1">
      <alignment horizontal="distributed" vertical="center"/>
    </xf>
    <xf numFmtId="176" fontId="26" fillId="0" borderId="31" xfId="2" applyNumberFormat="1" applyFont="1" applyFill="1" applyBorder="1" applyAlignment="1" applyProtection="1">
      <alignment horizontal="center" vertical="center"/>
    </xf>
    <xf numFmtId="176" fontId="26" fillId="0" borderId="31" xfId="2" applyNumberFormat="1" applyFont="1" applyFill="1" applyBorder="1" applyAlignment="1" applyProtection="1">
      <alignment vertical="center"/>
    </xf>
    <xf numFmtId="38" fontId="30" fillId="9" borderId="87" xfId="2" applyFont="1" applyFill="1" applyBorder="1" applyAlignment="1" applyProtection="1">
      <alignment horizontal="center" vertical="center" shrinkToFit="1"/>
    </xf>
    <xf numFmtId="0" fontId="30" fillId="9" borderId="88" xfId="4" applyFont="1" applyFill="1" applyBorder="1" applyAlignment="1" applyProtection="1">
      <alignment vertical="center" shrinkToFit="1"/>
    </xf>
    <xf numFmtId="38" fontId="30" fillId="9" borderId="67" xfId="2" applyFont="1" applyFill="1" applyBorder="1" applyAlignment="1" applyProtection="1">
      <alignment horizontal="center" vertical="center"/>
    </xf>
    <xf numFmtId="38" fontId="30" fillId="9" borderId="87" xfId="2" applyFont="1" applyFill="1" applyBorder="1" applyAlignment="1" applyProtection="1">
      <alignment horizontal="center" vertical="center"/>
    </xf>
    <xf numFmtId="38" fontId="30" fillId="8" borderId="85" xfId="2" applyFont="1" applyFill="1" applyBorder="1" applyAlignment="1" applyProtection="1">
      <alignment horizontal="center" vertical="center" shrinkToFit="1"/>
    </xf>
    <xf numFmtId="38" fontId="30" fillId="8" borderId="86" xfId="2" applyFont="1" applyFill="1" applyBorder="1" applyAlignment="1" applyProtection="1">
      <alignment horizontal="center" vertical="center" shrinkToFit="1"/>
    </xf>
    <xf numFmtId="0" fontId="28" fillId="0" borderId="31" xfId="2" applyNumberFormat="1" applyFont="1" applyFill="1" applyBorder="1" applyAlignment="1" applyProtection="1">
      <alignment horizontal="center" vertical="center"/>
      <protection locked="0"/>
    </xf>
    <xf numFmtId="0" fontId="28" fillId="0" borderId="89" xfId="2" applyNumberFormat="1" applyFont="1" applyFill="1" applyBorder="1" applyAlignment="1" applyProtection="1">
      <alignment horizontal="center" vertical="center"/>
      <protection locked="0"/>
    </xf>
    <xf numFmtId="0" fontId="27" fillId="0" borderId="31" xfId="2" applyNumberFormat="1" applyFont="1" applyFill="1" applyBorder="1" applyAlignment="1" applyProtection="1">
      <alignment horizontal="center" vertical="center"/>
      <protection locked="0"/>
    </xf>
    <xf numFmtId="0" fontId="27" fillId="0" borderId="31" xfId="4" applyFont="1" applyFill="1" applyBorder="1" applyProtection="1">
      <alignment vertical="center"/>
      <protection locked="0"/>
    </xf>
    <xf numFmtId="6" fontId="28" fillId="0" borderId="31" xfId="3" applyFont="1" applyFill="1" applyBorder="1" applyAlignment="1" applyProtection="1">
      <alignment horizontal="center" vertical="center"/>
    </xf>
    <xf numFmtId="6" fontId="28" fillId="0" borderId="31" xfId="3" applyFont="1" applyFill="1" applyBorder="1" applyAlignment="1" applyProtection="1">
      <alignment vertical="center"/>
    </xf>
    <xf numFmtId="0" fontId="28" fillId="0" borderId="31" xfId="2" applyNumberFormat="1" applyFont="1" applyFill="1" applyBorder="1" applyAlignment="1" applyProtection="1">
      <alignment horizontal="center" vertical="center" shrinkToFit="1"/>
      <protection locked="0"/>
    </xf>
    <xf numFmtId="5" fontId="36" fillId="3" borderId="108" xfId="2" applyNumberFormat="1" applyFont="1" applyFill="1" applyBorder="1" applyAlignment="1" applyProtection="1">
      <alignment horizontal="center" vertical="center"/>
    </xf>
    <xf numFmtId="38" fontId="29" fillId="0" borderId="28" xfId="2" applyFont="1" applyFill="1" applyBorder="1" applyAlignment="1" applyProtection="1">
      <alignment horizontal="center" vertical="center"/>
    </xf>
    <xf numFmtId="38" fontId="29" fillId="0" borderId="36" xfId="2" applyFont="1" applyFill="1" applyBorder="1" applyAlignment="1" applyProtection="1">
      <alignment horizontal="center" vertical="center"/>
    </xf>
    <xf numFmtId="38" fontId="29" fillId="0" borderId="46" xfId="2" applyFont="1" applyFill="1" applyBorder="1" applyAlignment="1" applyProtection="1">
      <alignment horizontal="center" vertical="center"/>
    </xf>
    <xf numFmtId="38" fontId="30" fillId="12" borderId="0" xfId="2" applyFont="1" applyFill="1" applyBorder="1" applyAlignment="1" applyProtection="1">
      <alignment horizontal="center" vertical="center" shrinkToFit="1"/>
    </xf>
    <xf numFmtId="38" fontId="30" fillId="12" borderId="81" xfId="2" applyFont="1" applyFill="1" applyBorder="1" applyAlignment="1" applyProtection="1">
      <alignment horizontal="center" vertical="center" shrinkToFit="1"/>
    </xf>
    <xf numFmtId="38" fontId="22" fillId="4" borderId="28" xfId="2" applyFont="1" applyFill="1" applyBorder="1" applyAlignment="1" applyProtection="1">
      <alignment horizontal="left" vertical="center"/>
    </xf>
    <xf numFmtId="38" fontId="22" fillId="4" borderId="46" xfId="2" applyFont="1" applyFill="1" applyBorder="1" applyAlignment="1" applyProtection="1">
      <alignment horizontal="left" vertical="center"/>
    </xf>
    <xf numFmtId="38" fontId="22" fillId="4" borderId="37" xfId="2" applyFont="1" applyFill="1" applyBorder="1" applyAlignment="1" applyProtection="1">
      <alignment horizontal="center" vertical="center" textRotation="255"/>
    </xf>
    <xf numFmtId="38" fontId="22" fillId="4" borderId="81" xfId="2" applyFont="1" applyFill="1" applyBorder="1" applyAlignment="1" applyProtection="1">
      <alignment horizontal="center" vertical="center" textRotation="255"/>
    </xf>
    <xf numFmtId="38" fontId="22" fillId="4" borderId="34" xfId="2" applyFont="1" applyFill="1" applyBorder="1" applyAlignment="1" applyProtection="1">
      <alignment horizontal="center" vertical="center" textRotation="255"/>
    </xf>
    <xf numFmtId="38" fontId="22" fillId="4" borderId="28" xfId="2" applyFont="1" applyFill="1" applyBorder="1" applyAlignment="1" applyProtection="1">
      <alignment horizontal="left" vertical="center" shrinkToFit="1"/>
    </xf>
    <xf numFmtId="38" fontId="22" fillId="4" borderId="36" xfId="2" applyFont="1" applyFill="1" applyBorder="1" applyAlignment="1" applyProtection="1">
      <alignment horizontal="left" vertical="center" shrinkToFit="1"/>
    </xf>
    <xf numFmtId="38" fontId="72" fillId="0" borderId="46" xfId="1" applyNumberFormat="1" applyFont="1" applyBorder="1" applyAlignment="1" applyProtection="1">
      <alignment horizontal="center" vertical="center" shrinkToFit="1"/>
    </xf>
    <xf numFmtId="38" fontId="72" fillId="0" borderId="36" xfId="1" applyNumberFormat="1" applyFont="1" applyBorder="1" applyAlignment="1" applyProtection="1">
      <alignment horizontal="center" vertical="center" shrinkToFit="1"/>
    </xf>
    <xf numFmtId="5" fontId="36" fillId="3" borderId="109" xfId="2" applyNumberFormat="1" applyFont="1" applyFill="1" applyBorder="1" applyAlignment="1" applyProtection="1">
      <alignment horizontal="center" vertical="center"/>
    </xf>
    <xf numFmtId="38" fontId="75" fillId="4" borderId="0" xfId="2" applyFont="1" applyFill="1" applyBorder="1" applyAlignment="1" applyProtection="1">
      <alignment horizontal="left" vertical="center" shrinkToFit="1"/>
    </xf>
    <xf numFmtId="5" fontId="36" fillId="3" borderId="28" xfId="2" applyNumberFormat="1" applyFont="1" applyFill="1" applyBorder="1" applyAlignment="1" applyProtection="1">
      <alignment horizontal="center" vertical="center"/>
    </xf>
    <xf numFmtId="5" fontId="36" fillId="3" borderId="36" xfId="2" applyNumberFormat="1" applyFont="1" applyFill="1" applyBorder="1" applyAlignment="1" applyProtection="1">
      <alignment horizontal="center" vertical="center"/>
    </xf>
    <xf numFmtId="38" fontId="36" fillId="3" borderId="106" xfId="2" applyFont="1" applyFill="1" applyBorder="1" applyAlignment="1" applyProtection="1">
      <alignment horizontal="center" vertical="center"/>
    </xf>
    <xf numFmtId="38" fontId="36" fillId="3" borderId="107" xfId="2" applyFont="1" applyFill="1" applyBorder="1" applyAlignment="1" applyProtection="1">
      <alignment horizontal="center" vertical="center"/>
    </xf>
    <xf numFmtId="38" fontId="22" fillId="4" borderId="36" xfId="2" applyFont="1" applyFill="1" applyBorder="1" applyAlignment="1" applyProtection="1">
      <alignment horizontal="left" vertical="center"/>
    </xf>
    <xf numFmtId="0" fontId="8" fillId="4" borderId="0" xfId="4" applyFont="1" applyFill="1" applyBorder="1" applyAlignment="1" applyProtection="1">
      <alignment horizontal="left"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38" fontId="30" fillId="11" borderId="35" xfId="2" applyFont="1" applyFill="1" applyBorder="1" applyAlignment="1" applyProtection="1">
      <alignment horizontal="center" vertical="center"/>
    </xf>
    <xf numFmtId="38" fontId="30" fillId="11" borderId="66" xfId="2" applyFont="1" applyFill="1" applyBorder="1" applyAlignment="1" applyProtection="1">
      <alignment horizontal="center" vertical="center"/>
    </xf>
    <xf numFmtId="38" fontId="30" fillId="11" borderId="34" xfId="2" applyFont="1" applyFill="1" applyBorder="1" applyAlignment="1" applyProtection="1">
      <alignment horizontal="center" vertical="center"/>
    </xf>
    <xf numFmtId="38" fontId="30" fillId="11" borderId="0" xfId="2" applyFont="1" applyFill="1" applyBorder="1" applyAlignment="1" applyProtection="1">
      <alignment horizontal="center" vertical="center"/>
    </xf>
    <xf numFmtId="38" fontId="29" fillId="4" borderId="6" xfId="2" applyFont="1" applyFill="1" applyBorder="1" applyAlignment="1" applyProtection="1">
      <alignment horizontal="left" vertical="center"/>
    </xf>
    <xf numFmtId="38" fontId="29" fillId="4" borderId="68" xfId="2" applyFont="1" applyFill="1" applyBorder="1" applyAlignment="1" applyProtection="1">
      <alignment horizontal="left" vertical="center"/>
    </xf>
    <xf numFmtId="38" fontId="70" fillId="4" borderId="0" xfId="1" applyNumberFormat="1" applyFont="1" applyFill="1" applyBorder="1" applyAlignment="1" applyProtection="1">
      <alignment horizontal="center" vertical="center" shrinkToFit="1"/>
      <protection locked="0"/>
    </xf>
    <xf numFmtId="0" fontId="30" fillId="4" borderId="0" xfId="2" applyNumberFormat="1" applyFont="1" applyFill="1" applyAlignment="1" applyProtection="1">
      <alignment horizontal="right" vertical="center"/>
    </xf>
    <xf numFmtId="38" fontId="1" fillId="4" borderId="5" xfId="2" applyFont="1" applyFill="1" applyBorder="1" applyAlignment="1" applyProtection="1">
      <alignment horizontal="left" vertical="center"/>
    </xf>
    <xf numFmtId="0" fontId="1" fillId="4" borderId="5" xfId="4" applyFont="1" applyFill="1" applyBorder="1" applyAlignment="1" applyProtection="1">
      <alignment horizontal="left" vertical="center"/>
    </xf>
    <xf numFmtId="38" fontId="30" fillId="11" borderId="81" xfId="2" applyFont="1" applyFill="1" applyBorder="1" applyAlignment="1" applyProtection="1">
      <alignment horizontal="center" vertical="center"/>
    </xf>
    <xf numFmtId="38" fontId="30" fillId="11" borderId="33" xfId="2" applyFont="1" applyFill="1" applyBorder="1" applyAlignment="1" applyProtection="1">
      <alignment horizontal="center" vertical="center"/>
    </xf>
    <xf numFmtId="0" fontId="30" fillId="11" borderId="33" xfId="4" applyFont="1" applyFill="1" applyBorder="1" applyAlignment="1" applyProtection="1">
      <alignment horizontal="center" vertical="center"/>
    </xf>
    <xf numFmtId="38" fontId="30" fillId="11" borderId="4" xfId="2" applyFont="1" applyFill="1" applyBorder="1" applyAlignment="1" applyProtection="1">
      <alignment horizontal="center" vertical="center"/>
    </xf>
    <xf numFmtId="0" fontId="30" fillId="11" borderId="4" xfId="4" applyFont="1" applyFill="1" applyBorder="1" applyAlignment="1" applyProtection="1">
      <alignment horizontal="center" vertical="center"/>
    </xf>
    <xf numFmtId="38" fontId="30" fillId="11" borderId="81" xfId="2" applyFont="1" applyFill="1" applyBorder="1" applyAlignment="1" applyProtection="1">
      <alignment horizontal="center" vertical="center" textRotation="255"/>
    </xf>
    <xf numFmtId="38" fontId="30" fillId="11" borderId="34" xfId="2" applyFont="1" applyFill="1" applyBorder="1" applyAlignment="1" applyProtection="1">
      <alignment horizontal="center" vertical="center" textRotation="255"/>
    </xf>
    <xf numFmtId="38" fontId="30" fillId="4" borderId="37" xfId="2" applyFont="1" applyFill="1" applyBorder="1" applyAlignment="1" applyProtection="1">
      <alignment horizontal="center" vertical="center" textRotation="255"/>
    </xf>
    <xf numFmtId="38" fontId="30" fillId="4" borderId="81" xfId="2" applyFont="1" applyFill="1" applyBorder="1" applyAlignment="1" applyProtection="1">
      <alignment horizontal="center" vertical="center" textRotation="255"/>
    </xf>
    <xf numFmtId="38" fontId="30" fillId="4" borderId="5" xfId="2" applyFont="1" applyFill="1" applyBorder="1" applyAlignment="1" applyProtection="1">
      <alignment horizontal="center" vertical="center"/>
    </xf>
    <xf numFmtId="38" fontId="30" fillId="4" borderId="32" xfId="2" applyFont="1" applyFill="1" applyBorder="1" applyAlignment="1" applyProtection="1">
      <alignment horizontal="center" vertical="center"/>
    </xf>
    <xf numFmtId="38" fontId="30" fillId="4" borderId="33" xfId="2" applyFont="1" applyFill="1" applyBorder="1" applyAlignment="1" applyProtection="1">
      <alignment horizontal="center" vertical="center"/>
    </xf>
    <xf numFmtId="38" fontId="29" fillId="4" borderId="4" xfId="2" applyFont="1" applyFill="1" applyBorder="1" applyAlignment="1" applyProtection="1">
      <alignment horizontal="left" vertical="center"/>
    </xf>
    <xf numFmtId="0" fontId="29" fillId="4" borderId="4" xfId="4" applyFont="1" applyFill="1" applyBorder="1" applyAlignment="1" applyProtection="1">
      <alignment horizontal="left" vertical="center"/>
    </xf>
    <xf numFmtId="38" fontId="29" fillId="4" borderId="6" xfId="2" applyFont="1" applyFill="1" applyBorder="1" applyAlignment="1" applyProtection="1">
      <alignment horizontal="left" vertical="center" wrapText="1"/>
    </xf>
    <xf numFmtId="38" fontId="29" fillId="4" borderId="68" xfId="2" applyFont="1" applyFill="1" applyBorder="1" applyAlignment="1" applyProtection="1">
      <alignment horizontal="left" vertical="center" wrapText="1"/>
    </xf>
    <xf numFmtId="38" fontId="29" fillId="4" borderId="37" xfId="2" applyFont="1" applyFill="1" applyBorder="1" applyAlignment="1" applyProtection="1">
      <alignment horizontal="left" vertical="center" wrapText="1"/>
    </xf>
    <xf numFmtId="38" fontId="29" fillId="4" borderId="30" xfId="2" applyFont="1" applyFill="1" applyBorder="1" applyAlignment="1" applyProtection="1">
      <alignment horizontal="center" vertical="center"/>
    </xf>
    <xf numFmtId="38" fontId="29" fillId="4" borderId="0" xfId="2" applyFont="1" applyFill="1" applyBorder="1" applyAlignment="1" applyProtection="1">
      <alignment horizontal="center" vertical="center"/>
    </xf>
    <xf numFmtId="38" fontId="29" fillId="4" borderId="81" xfId="2" applyFont="1" applyFill="1" applyBorder="1" applyAlignment="1" applyProtection="1">
      <alignment horizontal="center" vertical="center"/>
    </xf>
    <xf numFmtId="0" fontId="6" fillId="0" borderId="0" xfId="0" applyFont="1" applyFill="1" applyAlignment="1" applyProtection="1">
      <alignment horizontal="right" vertical="center" shrinkToFit="1"/>
    </xf>
    <xf numFmtId="0" fontId="39" fillId="9" borderId="34" xfId="0" applyFont="1" applyFill="1" applyBorder="1" applyAlignment="1" applyProtection="1">
      <alignment horizontal="center" vertical="center" shrinkToFit="1"/>
    </xf>
    <xf numFmtId="0" fontId="39" fillId="9" borderId="33" xfId="0" applyFont="1" applyFill="1" applyBorder="1" applyAlignment="1" applyProtection="1">
      <alignment horizontal="center" vertical="center" shrinkToFit="1"/>
    </xf>
    <xf numFmtId="186" fontId="15" fillId="0" borderId="37" xfId="0" applyNumberFormat="1" applyFont="1" applyFill="1" applyBorder="1" applyAlignment="1" applyProtection="1">
      <alignment horizontal="center" vertical="center" shrinkToFit="1"/>
    </xf>
    <xf numFmtId="186" fontId="15" fillId="0" borderId="5" xfId="0" applyNumberFormat="1" applyFont="1" applyFill="1" applyBorder="1" applyAlignment="1" applyProtection="1">
      <alignment horizontal="center" vertical="center" shrinkToFit="1"/>
    </xf>
    <xf numFmtId="38" fontId="39" fillId="9" borderId="81" xfId="2" applyFont="1" applyFill="1" applyBorder="1" applyAlignment="1" applyProtection="1">
      <alignment horizontal="center" vertical="center" textRotation="255" shrinkToFit="1"/>
    </xf>
    <xf numFmtId="38" fontId="39" fillId="9" borderId="34" xfId="2" applyFont="1" applyFill="1" applyBorder="1" applyAlignment="1" applyProtection="1">
      <alignment horizontal="center" vertical="center" textRotation="255" shrinkToFit="1"/>
    </xf>
    <xf numFmtId="38" fontId="5" fillId="0" borderId="56" xfId="2" applyFont="1" applyFill="1" applyBorder="1" applyAlignment="1" applyProtection="1">
      <alignment horizontal="center" vertical="center" shrinkToFit="1"/>
    </xf>
    <xf numFmtId="38" fontId="5" fillId="0" borderId="43" xfId="2" applyFont="1" applyFill="1" applyBorder="1" applyAlignment="1" applyProtection="1">
      <alignment horizontal="center" vertical="center" shrinkToFit="1"/>
    </xf>
    <xf numFmtId="38" fontId="5" fillId="0" borderId="58" xfId="2" applyFont="1" applyFill="1" applyBorder="1" applyAlignment="1" applyProtection="1">
      <alignment horizontal="center" vertical="center" shrinkToFit="1"/>
    </xf>
    <xf numFmtId="38" fontId="39" fillId="9" borderId="35" xfId="2" applyFont="1" applyFill="1" applyBorder="1" applyAlignment="1" applyProtection="1">
      <alignment horizontal="center" vertical="center" shrinkToFit="1"/>
    </xf>
    <xf numFmtId="38" fontId="39" fillId="9" borderId="66" xfId="2" applyFont="1" applyFill="1" applyBorder="1" applyAlignment="1" applyProtection="1">
      <alignment horizontal="center" vertical="center" shrinkToFit="1"/>
    </xf>
    <xf numFmtId="38" fontId="39" fillId="9" borderId="34" xfId="2" applyFont="1" applyFill="1" applyBorder="1" applyAlignment="1" applyProtection="1">
      <alignment horizontal="center" vertical="center" shrinkToFit="1"/>
    </xf>
    <xf numFmtId="38" fontId="44" fillId="9" borderId="33" xfId="2" applyFont="1" applyFill="1" applyBorder="1" applyAlignment="1" applyProtection="1">
      <alignment horizontal="center" vertical="center" shrinkToFit="1"/>
    </xf>
    <xf numFmtId="38" fontId="44" fillId="9" borderId="35" xfId="2" applyFont="1" applyFill="1" applyBorder="1" applyAlignment="1" applyProtection="1">
      <alignment horizontal="center" vertical="center" shrinkToFit="1"/>
    </xf>
    <xf numFmtId="0" fontId="15" fillId="0" borderId="5" xfId="2" applyNumberFormat="1" applyFont="1" applyFill="1" applyBorder="1" applyAlignment="1" applyProtection="1">
      <alignment horizontal="center" vertical="center" shrinkToFit="1"/>
    </xf>
    <xf numFmtId="0" fontId="15" fillId="0" borderId="6" xfId="2" applyNumberFormat="1"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44" fillId="0" borderId="37" xfId="2" applyFont="1" applyFill="1" applyBorder="1" applyAlignment="1" applyProtection="1">
      <alignment horizontal="center" vertical="center" textRotation="255" shrinkToFit="1"/>
    </xf>
    <xf numFmtId="38" fontId="44" fillId="0" borderId="81" xfId="2" applyFont="1" applyFill="1" applyBorder="1" applyAlignment="1" applyProtection="1">
      <alignment horizontal="center" vertical="center" textRotation="255" shrinkToFit="1"/>
    </xf>
    <xf numFmtId="38" fontId="39" fillId="9" borderId="92" xfId="2" applyFont="1" applyFill="1" applyBorder="1" applyAlignment="1" applyProtection="1">
      <alignment horizontal="center" vertical="center" shrinkToFit="1"/>
    </xf>
    <xf numFmtId="38" fontId="39" fillId="9" borderId="93" xfId="2" applyFont="1" applyFill="1" applyBorder="1" applyAlignment="1" applyProtection="1">
      <alignment horizontal="center" vertical="center" shrinkToFit="1"/>
    </xf>
    <xf numFmtId="38" fontId="39" fillId="9" borderId="94" xfId="2" applyFont="1" applyFill="1" applyBorder="1" applyAlignment="1" applyProtection="1">
      <alignment horizontal="center" vertical="center" shrinkToFit="1"/>
    </xf>
    <xf numFmtId="0" fontId="17" fillId="0" borderId="6" xfId="2" applyNumberFormat="1" applyFont="1" applyFill="1" applyBorder="1" applyAlignment="1" applyProtection="1">
      <alignment horizontal="center" vertical="center" shrinkToFit="1"/>
    </xf>
    <xf numFmtId="0" fontId="17" fillId="0" borderId="68" xfId="2" applyNumberFormat="1" applyFont="1" applyFill="1" applyBorder="1" applyAlignment="1" applyProtection="1">
      <alignment horizontal="center" vertical="center" shrinkToFit="1"/>
    </xf>
    <xf numFmtId="0" fontId="17" fillId="0" borderId="37" xfId="2" applyNumberFormat="1" applyFont="1" applyFill="1" applyBorder="1" applyAlignment="1" applyProtection="1">
      <alignment horizontal="center" vertical="center" shrinkToFit="1"/>
    </xf>
    <xf numFmtId="0" fontId="15" fillId="0" borderId="37" xfId="2" applyNumberFormat="1" applyFont="1" applyFill="1" applyBorder="1" applyAlignment="1" applyProtection="1">
      <alignment horizontal="center" vertical="center" shrinkToFit="1"/>
    </xf>
    <xf numFmtId="176" fontId="16" fillId="0" borderId="68" xfId="0" applyNumberFormat="1" applyFont="1" applyFill="1" applyBorder="1" applyAlignment="1" applyProtection="1">
      <alignment horizontal="left" vertical="center" shrinkToFit="1"/>
    </xf>
    <xf numFmtId="176" fontId="16" fillId="0" borderId="37" xfId="0" applyNumberFormat="1" applyFont="1" applyFill="1" applyBorder="1" applyAlignment="1" applyProtection="1">
      <alignment horizontal="left" vertical="center" shrinkToFit="1"/>
    </xf>
    <xf numFmtId="0" fontId="39" fillId="9" borderId="35" xfId="0" applyFont="1" applyFill="1" applyBorder="1" applyAlignment="1" applyProtection="1">
      <alignment horizontal="center" vertical="center" shrinkToFit="1"/>
    </xf>
    <xf numFmtId="0" fontId="39" fillId="9" borderId="66" xfId="0" applyFont="1" applyFill="1" applyBorder="1" applyAlignment="1" applyProtection="1">
      <alignment horizontal="center" vertical="center" shrinkToFit="1"/>
    </xf>
    <xf numFmtId="184" fontId="15" fillId="0" borderId="6" xfId="0" applyNumberFormat="1" applyFont="1" applyFill="1" applyBorder="1" applyAlignment="1" applyProtection="1">
      <alignment horizontal="right" vertical="center" shrinkToFit="1"/>
    </xf>
    <xf numFmtId="184" fontId="15" fillId="0" borderId="68" xfId="0" applyNumberFormat="1" applyFont="1" applyFill="1" applyBorder="1" applyAlignment="1" applyProtection="1">
      <alignment horizontal="right" vertical="center" shrinkToFit="1"/>
    </xf>
    <xf numFmtId="38" fontId="5" fillId="0" borderId="7" xfId="2" applyFont="1" applyFill="1" applyBorder="1" applyAlignment="1" applyProtection="1">
      <alignment horizontal="center" vertical="center" shrinkToFit="1"/>
    </xf>
    <xf numFmtId="38" fontId="5" fillId="0" borderId="26" xfId="2" applyFont="1" applyFill="1" applyBorder="1" applyAlignment="1" applyProtection="1">
      <alignment horizontal="center" vertical="center" shrinkToFit="1"/>
    </xf>
    <xf numFmtId="38" fontId="5" fillId="0" borderId="27" xfId="2" applyFont="1" applyFill="1" applyBorder="1" applyAlignment="1" applyProtection="1">
      <alignment horizontal="center" vertical="center" shrinkToFit="1"/>
    </xf>
    <xf numFmtId="38" fontId="44" fillId="0" borderId="97" xfId="2" applyFont="1" applyFill="1" applyBorder="1" applyAlignment="1" applyProtection="1">
      <alignment horizontal="center" vertical="center" textRotation="255" shrinkToFit="1"/>
    </xf>
    <xf numFmtId="38" fontId="9" fillId="0" borderId="0" xfId="2" applyFont="1" applyFill="1" applyBorder="1" applyAlignment="1" applyProtection="1">
      <alignment horizontal="right" vertical="center" shrinkToFit="1"/>
    </xf>
    <xf numFmtId="38" fontId="61" fillId="0" borderId="40" xfId="2" applyFont="1" applyFill="1" applyBorder="1" applyAlignment="1" applyProtection="1">
      <alignment horizontal="left" vertical="center" wrapText="1" indent="1"/>
    </xf>
    <xf numFmtId="38" fontId="61" fillId="0" borderId="43" xfId="2" applyFont="1" applyFill="1" applyBorder="1" applyAlignment="1" applyProtection="1">
      <alignment horizontal="left" vertical="center" wrapText="1" indent="1"/>
    </xf>
    <xf numFmtId="38" fontId="61" fillId="0" borderId="45" xfId="2" applyFont="1" applyFill="1" applyBorder="1" applyAlignment="1" applyProtection="1">
      <alignment horizontal="left" vertical="center" wrapText="1" indent="1"/>
    </xf>
    <xf numFmtId="38" fontId="60" fillId="0" borderId="56" xfId="2" applyFont="1" applyFill="1" applyBorder="1" applyAlignment="1" applyProtection="1">
      <alignment horizontal="left" vertical="center" indent="1" shrinkToFit="1"/>
    </xf>
    <xf numFmtId="38" fontId="60" fillId="0" borderId="43" xfId="2" applyFont="1" applyFill="1" applyBorder="1" applyAlignment="1" applyProtection="1">
      <alignment horizontal="left" vertical="center" indent="1" shrinkToFit="1"/>
    </xf>
    <xf numFmtId="38" fontId="60"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xf>
    <xf numFmtId="38" fontId="3" fillId="0" borderId="43" xfId="2" applyFont="1" applyFill="1" applyBorder="1" applyAlignment="1" applyProtection="1">
      <alignment horizontal="left" vertical="center"/>
    </xf>
    <xf numFmtId="38" fontId="3" fillId="0" borderId="58" xfId="2" applyFont="1" applyFill="1" applyBorder="1" applyAlignment="1" applyProtection="1">
      <alignment horizontal="left" vertical="center"/>
    </xf>
    <xf numFmtId="38" fontId="5" fillId="0" borderId="56" xfId="2" applyFont="1" applyFill="1" applyBorder="1" applyAlignment="1" applyProtection="1">
      <alignment vertical="center" shrinkToFit="1"/>
    </xf>
    <xf numFmtId="38" fontId="5" fillId="0" borderId="43" xfId="2" applyFont="1" applyFill="1" applyBorder="1" applyAlignment="1" applyProtection="1">
      <alignment vertical="center" shrinkToFit="1"/>
    </xf>
    <xf numFmtId="38" fontId="5" fillId="0" borderId="58" xfId="2" applyFont="1" applyFill="1" applyBorder="1" applyAlignment="1" applyProtection="1">
      <alignment vertical="center" shrinkToFit="1"/>
    </xf>
    <xf numFmtId="38" fontId="60" fillId="0" borderId="40" xfId="2" applyFont="1" applyFill="1" applyBorder="1" applyAlignment="1" applyProtection="1">
      <alignment horizontal="center" vertical="center" shrinkToFit="1"/>
    </xf>
    <xf numFmtId="38" fontId="60" fillId="0" borderId="43" xfId="2" applyFont="1" applyFill="1" applyBorder="1" applyAlignment="1" applyProtection="1">
      <alignment horizontal="center" vertical="center" shrinkToFit="1"/>
    </xf>
    <xf numFmtId="38" fontId="60" fillId="0" borderId="45" xfId="2" applyFont="1" applyFill="1" applyBorder="1" applyAlignment="1" applyProtection="1">
      <alignment horizontal="center" vertical="center" shrinkToFit="1"/>
    </xf>
    <xf numFmtId="38" fontId="12" fillId="0" borderId="19" xfId="2" applyFont="1" applyFill="1" applyBorder="1" applyAlignment="1" applyProtection="1">
      <alignment horizontal="center" vertical="center" shrinkToFit="1"/>
    </xf>
    <xf numFmtId="38" fontId="12" fillId="0" borderId="24"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shrinkToFit="1"/>
    </xf>
    <xf numFmtId="38" fontId="21" fillId="0" borderId="39" xfId="2" applyFont="1" applyFill="1" applyBorder="1" applyAlignment="1" applyProtection="1">
      <alignment horizontal="center" vertical="center" shrinkToFit="1"/>
    </xf>
    <xf numFmtId="38" fontId="60" fillId="0" borderId="56" xfId="2" applyFont="1" applyFill="1" applyBorder="1" applyAlignment="1" applyProtection="1">
      <alignment horizontal="left" vertical="center" wrapText="1" indent="1"/>
    </xf>
    <xf numFmtId="38" fontId="60" fillId="0" borderId="43" xfId="2" applyFont="1" applyFill="1" applyBorder="1" applyAlignment="1" applyProtection="1">
      <alignment horizontal="left" vertical="center" wrapText="1" indent="1"/>
    </xf>
    <xf numFmtId="38" fontId="5" fillId="0" borderId="56" xfId="2" applyFont="1" applyFill="1" applyBorder="1" applyAlignment="1" applyProtection="1">
      <alignment horizontal="left" vertical="center" wrapText="1" indent="1"/>
    </xf>
    <xf numFmtId="38" fontId="5" fillId="0" borderId="43" xfId="2" applyFont="1" applyFill="1" applyBorder="1" applyAlignment="1" applyProtection="1">
      <alignment horizontal="left" vertical="center" wrapText="1" indent="1"/>
    </xf>
    <xf numFmtId="38" fontId="5" fillId="0" borderId="81" xfId="2" applyFont="1" applyFill="1" applyBorder="1" applyAlignment="1" applyProtection="1">
      <alignment horizontal="left" vertical="center" wrapText="1" inden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2" fillId="0" borderId="19" xfId="2" applyFont="1" applyFill="1" applyBorder="1" applyAlignment="1" applyProtection="1">
      <alignment horizontal="center" vertical="center" shrinkToFit="1"/>
    </xf>
    <xf numFmtId="38" fontId="22" fillId="0" borderId="23" xfId="2" applyFont="1" applyFill="1" applyBorder="1" applyAlignment="1" applyProtection="1">
      <alignment horizontal="center" vertical="center" shrinkToFit="1"/>
    </xf>
    <xf numFmtId="38" fontId="22" fillId="0" borderId="24" xfId="2" applyFont="1" applyFill="1" applyBorder="1" applyAlignment="1" applyProtection="1">
      <alignment horizontal="center" vertical="center" shrinkToFit="1"/>
    </xf>
    <xf numFmtId="38" fontId="44" fillId="0" borderId="68" xfId="2" applyFont="1" applyFill="1" applyBorder="1" applyAlignment="1" applyProtection="1">
      <alignment horizontal="center" vertical="center" textRotation="255" shrinkToFit="1"/>
    </xf>
    <xf numFmtId="38" fontId="44" fillId="0" borderId="0" xfId="2" applyFont="1" applyFill="1" applyBorder="1" applyAlignment="1" applyProtection="1">
      <alignment horizontal="center" vertical="center" textRotation="255" shrinkToFit="1"/>
    </xf>
    <xf numFmtId="38" fontId="58" fillId="0" borderId="37" xfId="2" applyFont="1" applyFill="1" applyBorder="1" applyAlignment="1" applyProtection="1">
      <alignment horizontal="center" vertical="center" wrapText="1" shrinkToFit="1"/>
    </xf>
    <xf numFmtId="38" fontId="58" fillId="0" borderId="97" xfId="2" applyFont="1" applyFill="1" applyBorder="1" applyAlignment="1" applyProtection="1">
      <alignment horizontal="center" vertical="center" wrapText="1" shrinkToFit="1"/>
    </xf>
    <xf numFmtId="38" fontId="49" fillId="0" borderId="6" xfId="2" applyFont="1" applyFill="1" applyBorder="1" applyAlignment="1" applyProtection="1">
      <alignment horizontal="center" vertical="center" wrapText="1" shrinkToFit="1"/>
    </xf>
    <xf numFmtId="38" fontId="49" fillId="0" borderId="68" xfId="2" applyFont="1" applyFill="1" applyBorder="1" applyAlignment="1" applyProtection="1">
      <alignment horizontal="center" vertical="center" wrapText="1" shrinkToFit="1"/>
    </xf>
    <xf numFmtId="38" fontId="49" fillId="0" borderId="37" xfId="2" applyFont="1" applyFill="1" applyBorder="1" applyAlignment="1" applyProtection="1">
      <alignment horizontal="center" vertical="center" wrapText="1" shrinkToFit="1"/>
    </xf>
    <xf numFmtId="38" fontId="49" fillId="0" borderId="95" xfId="2" applyFont="1" applyFill="1" applyBorder="1" applyAlignment="1" applyProtection="1">
      <alignment horizontal="center" vertical="center" wrapText="1" shrinkToFit="1"/>
    </xf>
    <xf numFmtId="38" fontId="49" fillId="0" borderId="96" xfId="2" applyFont="1" applyFill="1" applyBorder="1" applyAlignment="1" applyProtection="1">
      <alignment horizontal="center" vertical="center" wrapText="1" shrinkToFit="1"/>
    </xf>
    <xf numFmtId="38" fontId="49" fillId="0" borderId="97" xfId="2" applyFont="1" applyFill="1" applyBorder="1" applyAlignment="1" applyProtection="1">
      <alignment horizontal="center" vertical="center" wrapText="1" shrinkToFit="1"/>
    </xf>
    <xf numFmtId="38" fontId="61" fillId="0" borderId="56" xfId="2" applyFont="1" applyFill="1" applyBorder="1" applyAlignment="1" applyProtection="1">
      <alignment horizontal="center" vertical="center" shrinkToFit="1"/>
    </xf>
    <xf numFmtId="38" fontId="61" fillId="0" borderId="58" xfId="2" applyFont="1" applyFill="1" applyBorder="1" applyAlignment="1" applyProtection="1">
      <alignment horizontal="center" vertical="center" shrinkToFit="1"/>
    </xf>
    <xf numFmtId="38" fontId="60" fillId="0" borderId="45" xfId="2" applyFont="1" applyFill="1" applyBorder="1" applyAlignment="1" applyProtection="1">
      <alignment horizontal="left" vertical="center" indent="1" shrinkToFit="1"/>
    </xf>
    <xf numFmtId="38" fontId="49" fillId="0" borderId="6" xfId="2" applyFont="1" applyFill="1" applyBorder="1" applyAlignment="1" applyProtection="1">
      <alignment horizontal="center" vertical="center" shrinkToFit="1"/>
    </xf>
    <xf numFmtId="38" fontId="49" fillId="0" borderId="68" xfId="2" applyFont="1" applyFill="1" applyBorder="1" applyAlignment="1" applyProtection="1">
      <alignment horizontal="center" vertical="center" shrinkToFit="1"/>
    </xf>
    <xf numFmtId="38" fontId="49" fillId="0" borderId="95" xfId="2" applyFont="1" applyFill="1" applyBorder="1" applyAlignment="1" applyProtection="1">
      <alignment horizontal="center" vertical="center" shrinkToFit="1"/>
    </xf>
    <xf numFmtId="38" fontId="49" fillId="0" borderId="96" xfId="2" applyFont="1" applyFill="1" applyBorder="1" applyAlignment="1" applyProtection="1">
      <alignment horizontal="center" vertical="center" shrinkToFit="1"/>
    </xf>
    <xf numFmtId="38" fontId="60" fillId="0" borderId="56" xfId="2" applyFont="1" applyFill="1" applyBorder="1" applyAlignment="1" applyProtection="1">
      <alignment horizontal="center" vertical="center" shrinkToFit="1"/>
    </xf>
    <xf numFmtId="38" fontId="60" fillId="0" borderId="58" xfId="2" applyFont="1" applyFill="1" applyBorder="1" applyAlignment="1" applyProtection="1">
      <alignment horizontal="center" vertical="center" shrinkToFit="1"/>
    </xf>
    <xf numFmtId="38" fontId="39" fillId="9" borderId="33" xfId="2" applyFont="1" applyFill="1" applyBorder="1" applyAlignment="1" applyProtection="1">
      <alignment horizontal="center" vertical="center" shrinkToFit="1"/>
    </xf>
    <xf numFmtId="0" fontId="17" fillId="0" borderId="5" xfId="2" applyNumberFormat="1" applyFont="1" applyFill="1" applyBorder="1" applyAlignment="1" applyProtection="1">
      <alignment horizontal="center" vertical="center" shrinkToFit="1"/>
    </xf>
    <xf numFmtId="38" fontId="5" fillId="0" borderId="2" xfId="2"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38" fontId="5" fillId="0" borderId="39" xfId="2" applyFont="1" applyFill="1" applyBorder="1" applyAlignment="1" applyProtection="1">
      <alignment horizontal="center" vertical="center" shrinkToFit="1"/>
    </xf>
    <xf numFmtId="38" fontId="9" fillId="0" borderId="56" xfId="2" applyFont="1" applyFill="1" applyBorder="1" applyAlignment="1" applyProtection="1">
      <alignment horizontal="left" vertical="center" shrinkToFit="1"/>
    </xf>
    <xf numFmtId="38" fontId="9" fillId="0" borderId="26" xfId="2" applyFont="1" applyFill="1" applyBorder="1" applyAlignment="1" applyProtection="1">
      <alignment horizontal="left" vertical="center" shrinkToFit="1"/>
    </xf>
    <xf numFmtId="38" fontId="9" fillId="0" borderId="27" xfId="2" applyFont="1" applyFill="1" applyBorder="1" applyAlignment="1" applyProtection="1">
      <alignment horizontal="left"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49" fillId="0" borderId="37" xfId="2" applyFont="1" applyFill="1" applyBorder="1" applyAlignment="1" applyProtection="1">
      <alignment horizontal="center" vertical="center" shrinkToFit="1"/>
    </xf>
    <xf numFmtId="38" fontId="49" fillId="0" borderId="97" xfId="2" applyFont="1" applyFill="1" applyBorder="1" applyAlignment="1" applyProtection="1">
      <alignment horizontal="center" vertical="center" shrinkToFit="1"/>
    </xf>
    <xf numFmtId="38" fontId="5" fillId="0" borderId="56" xfId="2" applyFont="1" applyFill="1" applyBorder="1" applyAlignment="1" applyProtection="1">
      <alignment horizontal="left" vertical="center" indent="1" shrinkToFit="1"/>
    </xf>
    <xf numFmtId="38" fontId="5" fillId="0" borderId="43" xfId="2" applyFont="1" applyFill="1" applyBorder="1" applyAlignment="1" applyProtection="1">
      <alignment horizontal="left" vertical="center" indent="1" shrinkToFit="1"/>
    </xf>
    <xf numFmtId="38" fontId="5" fillId="0" borderId="45" xfId="2" applyFont="1" applyFill="1" applyBorder="1" applyAlignment="1" applyProtection="1">
      <alignment horizontal="left" vertical="center" indent="1" shrinkToFit="1"/>
    </xf>
    <xf numFmtId="38" fontId="39" fillId="0" borderId="0" xfId="2" applyFont="1" applyFill="1" applyBorder="1" applyAlignment="1" applyProtection="1">
      <alignment horizontal="center" vertical="center" textRotation="255" shrinkToFit="1"/>
    </xf>
    <xf numFmtId="38" fontId="5"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indent="1" shrinkToFit="1"/>
    </xf>
    <xf numFmtId="0" fontId="3" fillId="0" borderId="43" xfId="0" applyFont="1" applyBorder="1" applyAlignment="1" applyProtection="1">
      <alignment horizontal="left" indent="1"/>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5" fillId="0" borderId="101" xfId="2" applyFont="1" applyFill="1" applyBorder="1" applyAlignment="1" applyProtection="1">
      <alignment horizontal="left" vertical="center" indent="1" shrinkToFit="1"/>
    </xf>
    <xf numFmtId="38" fontId="5" fillId="0" borderId="68" xfId="2" applyFont="1" applyFill="1" applyBorder="1" applyAlignment="1" applyProtection="1">
      <alignment horizontal="left" vertical="center" indent="1" shrinkToFit="1"/>
    </xf>
    <xf numFmtId="38" fontId="5" fillId="0" borderId="37" xfId="2" applyFont="1" applyFill="1" applyBorder="1" applyAlignment="1" applyProtection="1">
      <alignment horizontal="left" vertical="center" indent="1" shrinkToFit="1"/>
    </xf>
    <xf numFmtId="38" fontId="5" fillId="0" borderId="40" xfId="2" applyFont="1" applyFill="1" applyBorder="1" applyAlignment="1" applyProtection="1">
      <alignment horizontal="left" vertical="center" indent="1"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9" fillId="0" borderId="41" xfId="2" applyFont="1" applyFill="1" applyBorder="1" applyAlignment="1" applyProtection="1">
      <alignment horizontal="left" vertical="center" shrinkToFit="1"/>
    </xf>
    <xf numFmtId="38" fontId="9" fillId="0" borderId="99" xfId="2" applyFont="1" applyFill="1" applyBorder="1" applyAlignment="1" applyProtection="1">
      <alignment horizontal="left" vertical="center" shrinkToFit="1"/>
    </xf>
    <xf numFmtId="38" fontId="9" fillId="0" borderId="42" xfId="2" applyFont="1" applyFill="1" applyBorder="1" applyAlignment="1" applyProtection="1">
      <alignment horizontal="left" vertical="center" shrinkToFit="1"/>
    </xf>
    <xf numFmtId="38" fontId="21" fillId="0" borderId="2" xfId="2" applyFont="1" applyFill="1" applyBorder="1" applyAlignment="1" applyProtection="1">
      <alignment horizontal="center" vertical="center"/>
    </xf>
    <xf numFmtId="38" fontId="21" fillId="0" borderId="19"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9" fillId="0" borderId="19" xfId="2" applyFont="1" applyFill="1" applyBorder="1" applyAlignment="1" applyProtection="1">
      <alignment horizontal="left" vertical="center" shrinkToFit="1"/>
    </xf>
    <xf numFmtId="38" fontId="21" fillId="0" borderId="41" xfId="2" applyFont="1" applyFill="1" applyBorder="1" applyAlignment="1" applyProtection="1">
      <alignment horizontal="left" vertical="center" shrinkToFit="1"/>
    </xf>
    <xf numFmtId="38" fontId="21" fillId="0" borderId="99" xfId="2" applyFont="1" applyFill="1" applyBorder="1" applyAlignment="1" applyProtection="1">
      <alignment horizontal="left" vertical="center" shrinkToFit="1"/>
    </xf>
    <xf numFmtId="38" fontId="21" fillId="0" borderId="42" xfId="2" applyFont="1" applyFill="1" applyBorder="1" applyAlignment="1" applyProtection="1">
      <alignment horizontal="left" vertical="center" shrinkToFit="1"/>
    </xf>
    <xf numFmtId="38" fontId="9" fillId="0" borderId="39" xfId="2" applyFont="1" applyFill="1" applyBorder="1" applyAlignment="1" applyProtection="1">
      <alignment horizontal="left" vertical="center" shrinkToFit="1"/>
    </xf>
    <xf numFmtId="38" fontId="9" fillId="0" borderId="24" xfId="2" applyFont="1" applyFill="1" applyBorder="1" applyAlignment="1" applyProtection="1">
      <alignment horizontal="left" vertical="center" shrinkToFit="1"/>
    </xf>
    <xf numFmtId="38" fontId="5" fillId="0" borderId="16" xfId="2" applyFont="1" applyFill="1" applyBorder="1" applyAlignment="1" applyProtection="1">
      <alignment horizontal="distributed" vertical="center"/>
    </xf>
    <xf numFmtId="38" fontId="21" fillId="0" borderId="1" xfId="2" applyFont="1" applyFill="1" applyBorder="1" applyAlignment="1" applyProtection="1">
      <alignment horizontal="right" vertical="center" shrinkToFit="1"/>
    </xf>
    <xf numFmtId="180" fontId="6" fillId="14" borderId="103" xfId="2" applyNumberFormat="1" applyFont="1" applyFill="1" applyBorder="1" applyAlignment="1" applyProtection="1">
      <alignment horizontal="center" vertical="center" shrinkToFit="1"/>
    </xf>
    <xf numFmtId="180" fontId="6" fillId="14" borderId="102" xfId="2" applyNumberFormat="1" applyFont="1" applyFill="1" applyBorder="1" applyAlignment="1" applyProtection="1">
      <alignment horizontal="center" vertical="center" shrinkToFit="1"/>
    </xf>
    <xf numFmtId="180" fontId="6" fillId="14" borderId="104" xfId="2" applyNumberFormat="1" applyFont="1" applyFill="1" applyBorder="1" applyAlignment="1" applyProtection="1">
      <alignment horizontal="center" vertical="center" shrinkToFit="1"/>
    </xf>
    <xf numFmtId="177" fontId="6" fillId="14" borderId="103" xfId="2" applyNumberFormat="1" applyFont="1" applyFill="1" applyBorder="1" applyAlignment="1" applyProtection="1">
      <alignment horizontal="center" vertical="center" shrinkToFit="1"/>
    </xf>
    <xf numFmtId="177" fontId="6" fillId="14" borderId="102" xfId="2" applyNumberFormat="1" applyFont="1" applyFill="1" applyBorder="1" applyAlignment="1" applyProtection="1">
      <alignment horizontal="center" vertical="center" shrinkToFit="1"/>
    </xf>
    <xf numFmtId="177" fontId="6" fillId="14" borderId="104" xfId="2" applyNumberFormat="1" applyFont="1" applyFill="1" applyBorder="1" applyAlignment="1" applyProtection="1">
      <alignment horizontal="center" vertical="center" shrinkToFit="1"/>
    </xf>
    <xf numFmtId="179" fontId="6" fillId="14" borderId="103" xfId="2" applyNumberFormat="1" applyFont="1" applyFill="1" applyBorder="1" applyAlignment="1" applyProtection="1">
      <alignment horizontal="center" vertical="center" shrinkToFit="1"/>
    </xf>
    <xf numFmtId="179" fontId="6" fillId="14" borderId="102" xfId="2" applyNumberFormat="1"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38" fontId="5" fillId="0" borderId="56" xfId="2" applyFont="1" applyFill="1" applyBorder="1" applyAlignment="1" applyProtection="1">
      <alignment horizontal="center" vertical="center"/>
    </xf>
    <xf numFmtId="38" fontId="5" fillId="0" borderId="43" xfId="2" applyFont="1" applyFill="1" applyBorder="1" applyAlignment="1" applyProtection="1">
      <alignment horizontal="center" vertical="center"/>
    </xf>
    <xf numFmtId="38" fontId="5" fillId="0" borderId="45" xfId="2" applyFont="1" applyFill="1" applyBorder="1" applyAlignment="1" applyProtection="1">
      <alignment horizontal="center" vertical="center"/>
    </xf>
    <xf numFmtId="38" fontId="22" fillId="0" borderId="11" xfId="2" applyFont="1" applyFill="1" applyBorder="1" applyAlignment="1" applyProtection="1">
      <alignment horizontal="right" vertical="center" shrinkToFit="1"/>
    </xf>
    <xf numFmtId="38" fontId="3" fillId="0" borderId="21" xfId="2" applyFont="1" applyFill="1" applyBorder="1" applyAlignment="1" applyProtection="1">
      <alignment horizontal="distributed" vertical="center"/>
    </xf>
    <xf numFmtId="38" fontId="3" fillId="0" borderId="55" xfId="2" applyFont="1" applyFill="1" applyBorder="1" applyAlignment="1" applyProtection="1">
      <alignment horizontal="distributed" vertical="center"/>
    </xf>
    <xf numFmtId="38" fontId="47" fillId="12" borderId="79" xfId="2" applyFont="1" applyFill="1" applyBorder="1" applyAlignment="1" applyProtection="1">
      <alignment horizontal="center" vertical="center" shrinkToFit="1"/>
    </xf>
    <xf numFmtId="38" fontId="47" fillId="12" borderId="75" xfId="2" applyFont="1" applyFill="1" applyBorder="1" applyAlignment="1" applyProtection="1">
      <alignment horizontal="center" vertical="center" shrinkToFit="1"/>
    </xf>
    <xf numFmtId="38" fontId="47" fillId="12" borderId="74" xfId="2" applyFont="1" applyFill="1" applyBorder="1" applyAlignment="1" applyProtection="1">
      <alignment horizontal="center" vertical="center" shrinkToFit="1"/>
    </xf>
    <xf numFmtId="38" fontId="21" fillId="0" borderId="40" xfId="2" applyFont="1" applyFill="1" applyBorder="1" applyAlignment="1" applyProtection="1">
      <alignment horizontal="left" vertical="center" shrinkToFit="1"/>
    </xf>
    <xf numFmtId="38" fontId="21" fillId="0" borderId="43" xfId="2" applyFont="1" applyFill="1" applyBorder="1" applyAlignment="1" applyProtection="1">
      <alignment horizontal="left" vertical="center" shrinkToFit="1"/>
    </xf>
    <xf numFmtId="38" fontId="21" fillId="0" borderId="45" xfId="2" applyFont="1" applyFill="1" applyBorder="1" applyAlignment="1" applyProtection="1">
      <alignment horizontal="left" vertical="center" shrinkToFit="1"/>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20" xfId="2" applyFont="1" applyFill="1" applyBorder="1" applyAlignment="1" applyProtection="1">
      <alignment horizontal="left" vertical="center" shrinkToFit="1"/>
    </xf>
    <xf numFmtId="38" fontId="21" fillId="0" borderId="25" xfId="2" applyFont="1" applyFill="1" applyBorder="1" applyAlignment="1" applyProtection="1">
      <alignment horizontal="left" vertical="center" shrinkToFit="1"/>
    </xf>
    <xf numFmtId="178" fontId="45" fillId="14" borderId="102" xfId="2" applyNumberFormat="1" applyFont="1" applyFill="1" applyBorder="1" applyAlignment="1" applyProtection="1">
      <alignment horizontal="center" vertical="center" shrinkToFit="1"/>
    </xf>
    <xf numFmtId="182" fontId="6" fillId="14" borderId="103" xfId="2" applyNumberFormat="1" applyFont="1" applyFill="1" applyBorder="1" applyAlignment="1" applyProtection="1">
      <alignment horizontal="center" vertical="center" shrinkToFit="1"/>
    </xf>
    <xf numFmtId="182" fontId="6" fillId="14" borderId="102" xfId="2" applyNumberFormat="1" applyFont="1" applyFill="1" applyBorder="1" applyAlignment="1" applyProtection="1">
      <alignment horizontal="center" vertical="center" shrinkToFit="1"/>
    </xf>
    <xf numFmtId="181" fontId="6" fillId="14" borderId="102" xfId="2" applyNumberFormat="1" applyFont="1" applyFill="1" applyBorder="1" applyAlignment="1" applyProtection="1">
      <alignment horizontal="center" vertical="center" shrinkToFit="1"/>
    </xf>
    <xf numFmtId="38" fontId="21" fillId="0" borderId="44" xfId="2" applyFont="1" applyFill="1" applyBorder="1" applyAlignment="1" applyProtection="1">
      <alignment horizontal="left" vertical="center" shrinkToFit="1"/>
    </xf>
    <xf numFmtId="187" fontId="6" fillId="14" borderId="103" xfId="2" applyNumberFormat="1" applyFont="1" applyFill="1" applyBorder="1" applyAlignment="1" applyProtection="1">
      <alignment horizontal="center" vertical="center" shrinkToFit="1"/>
    </xf>
    <xf numFmtId="187" fontId="6" fillId="14" borderId="102" xfId="2" applyNumberFormat="1" applyFont="1" applyFill="1" applyBorder="1" applyAlignment="1" applyProtection="1">
      <alignment horizontal="center" vertical="center" shrinkToFit="1"/>
    </xf>
    <xf numFmtId="187" fontId="6" fillId="14" borderId="104" xfId="2" applyNumberFormat="1" applyFont="1" applyFill="1" applyBorder="1" applyAlignment="1" applyProtection="1">
      <alignment horizontal="center" vertical="center" shrinkToFit="1"/>
    </xf>
    <xf numFmtId="38" fontId="9" fillId="0" borderId="20" xfId="2" applyFont="1" applyFill="1" applyBorder="1" applyAlignment="1" applyProtection="1">
      <alignment horizontal="left" vertical="center" shrinkToFit="1"/>
    </xf>
    <xf numFmtId="38" fontId="9" fillId="0" borderId="25" xfId="2" applyFont="1" applyFill="1" applyBorder="1" applyAlignment="1" applyProtection="1">
      <alignment horizontal="left" vertical="center" shrinkToFit="1"/>
    </xf>
    <xf numFmtId="38" fontId="9" fillId="0" borderId="44" xfId="2" applyFont="1" applyFill="1" applyBorder="1" applyAlignment="1" applyProtection="1">
      <alignment horizontal="left" vertical="center" shrinkToFit="1"/>
    </xf>
    <xf numFmtId="38" fontId="9" fillId="0" borderId="40" xfId="2" applyFont="1" applyFill="1" applyBorder="1" applyAlignment="1" applyProtection="1">
      <alignment horizontal="left" vertical="center" shrinkToFit="1"/>
    </xf>
    <xf numFmtId="38" fontId="9" fillId="0" borderId="43" xfId="2" applyFont="1" applyFill="1" applyBorder="1" applyAlignment="1" applyProtection="1">
      <alignment horizontal="left" vertical="center" shrinkToFit="1"/>
    </xf>
    <xf numFmtId="38" fontId="9" fillId="0" borderId="45" xfId="2" applyFont="1" applyFill="1" applyBorder="1" applyAlignment="1" applyProtection="1">
      <alignment horizontal="left" vertical="center" shrinkToFit="1"/>
    </xf>
    <xf numFmtId="38" fontId="60" fillId="0" borderId="56" xfId="2" applyFont="1" applyFill="1" applyBorder="1" applyAlignment="1" applyProtection="1">
      <alignment horizontal="left" vertical="center" wrapText="1"/>
    </xf>
    <xf numFmtId="38" fontId="60" fillId="0" borderId="43" xfId="2" applyFont="1" applyFill="1" applyBorder="1" applyAlignment="1" applyProtection="1">
      <alignment horizontal="left" vertical="center" wrapText="1"/>
    </xf>
    <xf numFmtId="38" fontId="60" fillId="0" borderId="45" xfId="2" applyFont="1" applyFill="1" applyBorder="1" applyAlignment="1" applyProtection="1">
      <alignment horizontal="left" vertical="center" wrapTex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38" fontId="5" fillId="0" borderId="56" xfId="2" applyFont="1" applyFill="1" applyBorder="1" applyAlignment="1" applyProtection="1">
      <alignment horizontal="left" vertical="center" indent="1"/>
    </xf>
    <xf numFmtId="38" fontId="5" fillId="0" borderId="26" xfId="2" applyFont="1" applyFill="1" applyBorder="1" applyAlignment="1" applyProtection="1">
      <alignment horizontal="left" vertical="center" indent="1"/>
    </xf>
    <xf numFmtId="38" fontId="5" fillId="0" borderId="27" xfId="2" applyFont="1" applyFill="1" applyBorder="1" applyAlignment="1" applyProtection="1">
      <alignment horizontal="left" vertical="center" indent="1"/>
    </xf>
    <xf numFmtId="38" fontId="9" fillId="0" borderId="15" xfId="2" applyFont="1" applyFill="1" applyBorder="1" applyAlignment="1" applyProtection="1">
      <alignment horizontal="left" vertical="center" shrinkToFit="1"/>
    </xf>
    <xf numFmtId="0" fontId="21" fillId="0" borderId="20" xfId="0" applyFont="1" applyFill="1" applyBorder="1" applyAlignment="1" applyProtection="1">
      <alignment vertical="center" shrinkToFit="1"/>
    </xf>
    <xf numFmtId="0" fontId="21" fillId="0" borderId="25" xfId="0" applyFont="1" applyFill="1" applyBorder="1" applyAlignment="1" applyProtection="1">
      <alignment vertical="center" shrinkToFit="1"/>
    </xf>
    <xf numFmtId="0" fontId="21" fillId="0" borderId="44"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5" fillId="0" borderId="55" xfId="2" applyFont="1" applyFill="1" applyBorder="1" applyAlignment="1" applyProtection="1">
      <alignment horizontal="center" vertical="center"/>
    </xf>
  </cellXfs>
  <cellStyles count="5">
    <cellStyle name="ハイパーリンク" xfId="1" builtinId="8"/>
    <cellStyle name="桁区切り" xfId="2" builtinId="6"/>
    <cellStyle name="通貨" xfId="3" builtinId="7"/>
    <cellStyle name="標準" xfId="0" builtinId="0"/>
    <cellStyle name="標準_Kagawa"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FAFFE7"/>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hyperlink" Target="https://yomipost.com/" TargetMode="External"/><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161925</xdr:rowOff>
    </xdr:from>
    <xdr:to>
      <xdr:col>3</xdr:col>
      <xdr:colOff>0</xdr:colOff>
      <xdr:row>33</xdr:row>
      <xdr:rowOff>209550</xdr:rowOff>
    </xdr:to>
    <xdr:sp macro="" textlink="">
      <xdr:nvSpPr>
        <xdr:cNvPr id="12550" name="AutoShape 1">
          <a:extLst>
            <a:ext uri="{FF2B5EF4-FFF2-40B4-BE49-F238E27FC236}">
              <a16:creationId xmlns:a16="http://schemas.microsoft.com/office/drawing/2014/main" id="{00000000-0008-0000-0000-000006310000}"/>
            </a:ext>
          </a:extLst>
        </xdr:cNvPr>
        <xdr:cNvSpPr>
          <a:spLocks noChangeArrowheads="1"/>
        </xdr:cNvSpPr>
      </xdr:nvSpPr>
      <xdr:spPr bwMode="auto">
        <a:xfrm>
          <a:off x="0" y="1228725"/>
          <a:ext cx="11811000" cy="8810625"/>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6599463</xdr:colOff>
      <xdr:row>1</xdr:row>
      <xdr:rowOff>0</xdr:rowOff>
    </xdr:to>
    <xdr:sp macro="" textlink="">
      <xdr:nvSpPr>
        <xdr:cNvPr id="12551" name="AutoShape 3">
          <a:extLst>
            <a:ext uri="{FF2B5EF4-FFF2-40B4-BE49-F238E27FC236}">
              <a16:creationId xmlns:a16="http://schemas.microsoft.com/office/drawing/2014/main" id="{00000000-0008-0000-0000-000007310000}"/>
            </a:ext>
          </a:extLst>
        </xdr:cNvPr>
        <xdr:cNvSpPr>
          <a:spLocks noChangeArrowheads="1"/>
        </xdr:cNvSpPr>
      </xdr:nvSpPr>
      <xdr:spPr bwMode="auto">
        <a:xfrm>
          <a:off x="0" y="0"/>
          <a:ext cx="12110356" cy="557893"/>
        </a:xfrm>
        <a:prstGeom prst="roundRect">
          <a:avLst>
            <a:gd name="adj" fmla="val 16667"/>
          </a:avLst>
        </a:prstGeom>
        <a:noFill/>
        <a:ln w="28575">
          <a:solidFill>
            <a:srgbClr val="FF99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9525</xdr:colOff>
      <xdr:row>24</xdr:row>
      <xdr:rowOff>0</xdr:rowOff>
    </xdr:to>
    <xdr:sp macro="" textlink="">
      <xdr:nvSpPr>
        <xdr:cNvPr id="16592" name="AutoShape 2">
          <a:extLst>
            <a:ext uri="{FF2B5EF4-FFF2-40B4-BE49-F238E27FC236}">
              <a16:creationId xmlns:a16="http://schemas.microsoft.com/office/drawing/2014/main" id="{00000000-0008-0000-0100-0000D0400000}"/>
            </a:ext>
          </a:extLst>
        </xdr:cNvPr>
        <xdr:cNvSpPr>
          <a:spLocks noChangeArrowheads="1"/>
        </xdr:cNvSpPr>
      </xdr:nvSpPr>
      <xdr:spPr bwMode="auto">
        <a:xfrm>
          <a:off x="0" y="495300"/>
          <a:ext cx="6200775" cy="7029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2</xdr:row>
      <xdr:rowOff>0</xdr:rowOff>
    </xdr:from>
    <xdr:to>
      <xdr:col>19</xdr:col>
      <xdr:colOff>9525</xdr:colOff>
      <xdr:row>30</xdr:row>
      <xdr:rowOff>19050</xdr:rowOff>
    </xdr:to>
    <xdr:sp macro="" textlink="">
      <xdr:nvSpPr>
        <xdr:cNvPr id="16593" name="AutoShape 3">
          <a:extLst>
            <a:ext uri="{FF2B5EF4-FFF2-40B4-BE49-F238E27FC236}">
              <a16:creationId xmlns:a16="http://schemas.microsoft.com/office/drawing/2014/main" id="{00000000-0008-0000-0100-0000D1400000}"/>
            </a:ext>
          </a:extLst>
        </xdr:cNvPr>
        <xdr:cNvSpPr>
          <a:spLocks noChangeArrowheads="1"/>
        </xdr:cNvSpPr>
      </xdr:nvSpPr>
      <xdr:spPr bwMode="auto">
        <a:xfrm>
          <a:off x="6381750" y="495300"/>
          <a:ext cx="6372225" cy="8934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22</xdr:col>
      <xdr:colOff>0</xdr:colOff>
      <xdr:row>24</xdr:row>
      <xdr:rowOff>0</xdr:rowOff>
    </xdr:to>
    <xdr:sp macro="" textlink="">
      <xdr:nvSpPr>
        <xdr:cNvPr id="13792" name="AutoShape 58">
          <a:extLst>
            <a:ext uri="{FF2B5EF4-FFF2-40B4-BE49-F238E27FC236}">
              <a16:creationId xmlns:a16="http://schemas.microsoft.com/office/drawing/2014/main" id="{00000000-0008-0000-0200-0000E0350000}"/>
            </a:ext>
          </a:extLst>
        </xdr:cNvPr>
        <xdr:cNvSpPr>
          <a:spLocks noChangeArrowheads="1"/>
        </xdr:cNvSpPr>
      </xdr:nvSpPr>
      <xdr:spPr bwMode="auto">
        <a:xfrm>
          <a:off x="0" y="2971800"/>
          <a:ext cx="14046200" cy="54356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15363</xdr:colOff>
      <xdr:row>1</xdr:row>
      <xdr:rowOff>340237</xdr:rowOff>
    </xdr:from>
    <xdr:to>
      <xdr:col>22</xdr:col>
      <xdr:colOff>0</xdr:colOff>
      <xdr:row>4</xdr:row>
      <xdr:rowOff>513</xdr:rowOff>
    </xdr:to>
    <xdr:sp macro="" textlink="">
      <xdr:nvSpPr>
        <xdr:cNvPr id="13793" name="AutoShape 59">
          <a:extLst>
            <a:ext uri="{FF2B5EF4-FFF2-40B4-BE49-F238E27FC236}">
              <a16:creationId xmlns:a16="http://schemas.microsoft.com/office/drawing/2014/main" id="{00000000-0008-0000-0200-0000E1350000}"/>
            </a:ext>
          </a:extLst>
        </xdr:cNvPr>
        <xdr:cNvSpPr>
          <a:spLocks noChangeArrowheads="1"/>
        </xdr:cNvSpPr>
      </xdr:nvSpPr>
      <xdr:spPr bwMode="auto">
        <a:xfrm>
          <a:off x="15363" y="1937979"/>
          <a:ext cx="14103145" cy="674227"/>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22</xdr:col>
      <xdr:colOff>0</xdr:colOff>
      <xdr:row>45</xdr:row>
      <xdr:rowOff>0</xdr:rowOff>
    </xdr:to>
    <xdr:sp macro="" textlink="">
      <xdr:nvSpPr>
        <xdr:cNvPr id="13794" name="AutoShape 60">
          <a:extLst>
            <a:ext uri="{FF2B5EF4-FFF2-40B4-BE49-F238E27FC236}">
              <a16:creationId xmlns:a16="http://schemas.microsoft.com/office/drawing/2014/main" id="{00000000-0008-0000-0200-0000E2350000}"/>
            </a:ext>
          </a:extLst>
        </xdr:cNvPr>
        <xdr:cNvSpPr>
          <a:spLocks noChangeArrowheads="1"/>
        </xdr:cNvSpPr>
      </xdr:nvSpPr>
      <xdr:spPr bwMode="auto">
        <a:xfrm>
          <a:off x="0" y="6934200"/>
          <a:ext cx="13992225" cy="20574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25357</xdr:colOff>
      <xdr:row>42</xdr:row>
      <xdr:rowOff>114224</xdr:rowOff>
    </xdr:from>
    <xdr:to>
      <xdr:col>20</xdr:col>
      <xdr:colOff>154541</xdr:colOff>
      <xdr:row>44</xdr:row>
      <xdr:rowOff>215113</xdr:rowOff>
    </xdr:to>
    <xdr:pic>
      <xdr:nvPicPr>
        <xdr:cNvPr id="4" name="図 3">
          <a:extLst>
            <a:ext uri="{FF2B5EF4-FFF2-40B4-BE49-F238E27FC236}">
              <a16:creationId xmlns:a16="http://schemas.microsoft.com/office/drawing/2014/main" id="{52002BF9-F2B9-437D-84A9-7BFF81A298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9557" y="10591724"/>
          <a:ext cx="3075584" cy="481889"/>
        </a:xfrm>
        <a:prstGeom prst="rect">
          <a:avLst/>
        </a:prstGeom>
      </xdr:spPr>
    </xdr:pic>
    <xdr:clientData/>
  </xdr:twoCellAnchor>
  <xdr:twoCellAnchor editAs="oneCell">
    <xdr:from>
      <xdr:col>20</xdr:col>
      <xdr:colOff>203163</xdr:colOff>
      <xdr:row>39</xdr:row>
      <xdr:rowOff>330195</xdr:rowOff>
    </xdr:from>
    <xdr:to>
      <xdr:col>21</xdr:col>
      <xdr:colOff>671285</xdr:colOff>
      <xdr:row>44</xdr:row>
      <xdr:rowOff>306878</xdr:rowOff>
    </xdr:to>
    <xdr:pic>
      <xdr:nvPicPr>
        <xdr:cNvPr id="6" name="図 5">
          <a:extLst>
            <a:ext uri="{FF2B5EF4-FFF2-40B4-BE49-F238E27FC236}">
              <a16:creationId xmlns:a16="http://schemas.microsoft.com/office/drawing/2014/main" id="{86AB42AC-76D6-4789-8457-9ABC5C174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23763" y="10045695"/>
          <a:ext cx="1204722" cy="1119683"/>
        </a:xfrm>
        <a:prstGeom prst="rect">
          <a:avLst/>
        </a:prstGeom>
      </xdr:spPr>
    </xdr:pic>
    <xdr:clientData/>
  </xdr:twoCellAnchor>
  <xdr:twoCellAnchor editAs="oneCell">
    <xdr:from>
      <xdr:col>0</xdr:col>
      <xdr:colOff>0</xdr:colOff>
      <xdr:row>0</xdr:row>
      <xdr:rowOff>36532</xdr:rowOff>
    </xdr:from>
    <xdr:to>
      <xdr:col>22</xdr:col>
      <xdr:colOff>12812</xdr:colOff>
      <xdr:row>1</xdr:row>
      <xdr:rowOff>302885</xdr:rowOff>
    </xdr:to>
    <xdr:pic>
      <xdr:nvPicPr>
        <xdr:cNvPr id="3" name="図 2">
          <a:hlinkClick xmlns:r="http://schemas.openxmlformats.org/officeDocument/2006/relationships" r:id="rId3"/>
          <a:extLst>
            <a:ext uri="{FF2B5EF4-FFF2-40B4-BE49-F238E27FC236}">
              <a16:creationId xmlns:a16="http://schemas.microsoft.com/office/drawing/2014/main" id="{63BC1D5C-5CB1-4F86-ACE0-68EA89B5CB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6532"/>
          <a:ext cx="14131320" cy="18794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123825</xdr:rowOff>
    </xdr:from>
    <xdr:to>
      <xdr:col>0</xdr:col>
      <xdr:colOff>95250</xdr:colOff>
      <xdr:row>16</xdr:row>
      <xdr:rowOff>57150</xdr:rowOff>
    </xdr:to>
    <xdr:sp macro="" textlink="">
      <xdr:nvSpPr>
        <xdr:cNvPr id="2621" name="Text Box 1">
          <a:extLst>
            <a:ext uri="{FF2B5EF4-FFF2-40B4-BE49-F238E27FC236}">
              <a16:creationId xmlns:a16="http://schemas.microsoft.com/office/drawing/2014/main" id="{00000000-0008-0000-0300-00003D0A0000}"/>
            </a:ext>
          </a:extLst>
        </xdr:cNvPr>
        <xdr:cNvSpPr txBox="1">
          <a:spLocks noChangeArrowheads="1"/>
        </xdr:cNvSpPr>
      </xdr:nvSpPr>
      <xdr:spPr bwMode="auto">
        <a:xfrm>
          <a:off x="0" y="420052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xdr:row>
      <xdr:rowOff>0</xdr:rowOff>
    </xdr:from>
    <xdr:to>
      <xdr:col>25</xdr:col>
      <xdr:colOff>342900</xdr:colOff>
      <xdr:row>7</xdr:row>
      <xdr:rowOff>92116</xdr:rowOff>
    </xdr:to>
    <xdr:sp macro="" textlink="">
      <xdr:nvSpPr>
        <xdr:cNvPr id="2101" name="AutoShape 53">
          <a:extLst>
            <a:ext uri="{FF2B5EF4-FFF2-40B4-BE49-F238E27FC236}">
              <a16:creationId xmlns:a16="http://schemas.microsoft.com/office/drawing/2014/main" id="{00000000-0008-0000-0300-000035080000}"/>
            </a:ext>
          </a:extLst>
        </xdr:cNvPr>
        <xdr:cNvSpPr>
          <a:spLocks noChangeArrowheads="1"/>
        </xdr:cNvSpPr>
      </xdr:nvSpPr>
      <xdr:spPr bwMode="auto">
        <a:xfrm>
          <a:off x="11734800" y="6953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香川１</a:t>
          </a:r>
        </a:p>
      </xdr:txBody>
    </xdr:sp>
    <xdr:clientData/>
  </xdr:twoCellAnchor>
  <xdr:twoCellAnchor>
    <xdr:from>
      <xdr:col>0</xdr:col>
      <xdr:colOff>0</xdr:colOff>
      <xdr:row>3</xdr:row>
      <xdr:rowOff>0</xdr:rowOff>
    </xdr:from>
    <xdr:to>
      <xdr:col>25</xdr:col>
      <xdr:colOff>0</xdr:colOff>
      <xdr:row>35</xdr:row>
      <xdr:rowOff>0</xdr:rowOff>
    </xdr:to>
    <xdr:sp macro="" textlink="">
      <xdr:nvSpPr>
        <xdr:cNvPr id="2623" name="AutoShape 87">
          <a:extLst>
            <a:ext uri="{FF2B5EF4-FFF2-40B4-BE49-F238E27FC236}">
              <a16:creationId xmlns:a16="http://schemas.microsoft.com/office/drawing/2014/main" id="{00000000-0008-0000-0300-00003F0A0000}"/>
            </a:ext>
          </a:extLst>
        </xdr:cNvPr>
        <xdr:cNvSpPr>
          <a:spLocks noChangeArrowheads="1"/>
        </xdr:cNvSpPr>
      </xdr:nvSpPr>
      <xdr:spPr bwMode="auto">
        <a:xfrm>
          <a:off x="0" y="714375"/>
          <a:ext cx="14704219" cy="8917781"/>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25</xdr:col>
      <xdr:colOff>9525</xdr:colOff>
      <xdr:row>2</xdr:row>
      <xdr:rowOff>0</xdr:rowOff>
    </xdr:to>
    <xdr:sp macro="" textlink="">
      <xdr:nvSpPr>
        <xdr:cNvPr id="2624" name="AutoShape 88">
          <a:extLst>
            <a:ext uri="{FF2B5EF4-FFF2-40B4-BE49-F238E27FC236}">
              <a16:creationId xmlns:a16="http://schemas.microsoft.com/office/drawing/2014/main" id="{00000000-0008-0000-0300-0000400A0000}"/>
            </a:ext>
          </a:extLst>
        </xdr:cNvPr>
        <xdr:cNvSpPr>
          <a:spLocks noChangeArrowheads="1"/>
        </xdr:cNvSpPr>
      </xdr:nvSpPr>
      <xdr:spPr bwMode="auto">
        <a:xfrm>
          <a:off x="0" y="0"/>
          <a:ext cx="12525375" cy="600075"/>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9525</xdr:colOff>
      <xdr:row>12</xdr:row>
      <xdr:rowOff>9525</xdr:rowOff>
    </xdr:from>
    <xdr:to>
      <xdr:col>25</xdr:col>
      <xdr:colOff>352425</xdr:colOff>
      <xdr:row>16</xdr:row>
      <xdr:rowOff>117474</xdr:rowOff>
    </xdr:to>
    <xdr:sp macro="" textlink="">
      <xdr:nvSpPr>
        <xdr:cNvPr id="5169" name="AutoShape 49">
          <a:extLst>
            <a:ext uri="{FF2B5EF4-FFF2-40B4-BE49-F238E27FC236}">
              <a16:creationId xmlns:a16="http://schemas.microsoft.com/office/drawing/2014/main" id="{00000000-0008-0000-0400-000031140000}"/>
            </a:ext>
          </a:extLst>
        </xdr:cNvPr>
        <xdr:cNvSpPr>
          <a:spLocks noChangeArrowheads="1"/>
        </xdr:cNvSpPr>
      </xdr:nvSpPr>
      <xdr:spPr bwMode="auto">
        <a:xfrm>
          <a:off x="11753850" y="20478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香川２</a:t>
          </a:r>
        </a:p>
      </xdr:txBody>
    </xdr:sp>
    <xdr:clientData/>
  </xdr:twoCellAnchor>
  <xdr:twoCellAnchor editAs="oneCell">
    <xdr:from>
      <xdr:col>0</xdr:col>
      <xdr:colOff>0</xdr:colOff>
      <xdr:row>0</xdr:row>
      <xdr:rowOff>1</xdr:rowOff>
    </xdr:from>
    <xdr:to>
      <xdr:col>25</xdr:col>
      <xdr:colOff>28014</xdr:colOff>
      <xdr:row>2</xdr:row>
      <xdr:rowOff>14008</xdr:rowOff>
    </xdr:to>
    <xdr:sp macro="" textlink="">
      <xdr:nvSpPr>
        <xdr:cNvPr id="14647" name="AutoShape 75">
          <a:extLst>
            <a:ext uri="{FF2B5EF4-FFF2-40B4-BE49-F238E27FC236}">
              <a16:creationId xmlns:a16="http://schemas.microsoft.com/office/drawing/2014/main" id="{00000000-0008-0000-0400-000037390000}"/>
            </a:ext>
          </a:extLst>
        </xdr:cNvPr>
        <xdr:cNvSpPr>
          <a:spLocks noChangeArrowheads="1"/>
        </xdr:cNvSpPr>
      </xdr:nvSpPr>
      <xdr:spPr bwMode="auto">
        <a:xfrm>
          <a:off x="0" y="1"/>
          <a:ext cx="16528676" cy="60231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14007</xdr:rowOff>
    </xdr:from>
    <xdr:to>
      <xdr:col>25</xdr:col>
      <xdr:colOff>9525</xdr:colOff>
      <xdr:row>41</xdr:row>
      <xdr:rowOff>14007</xdr:rowOff>
    </xdr:to>
    <xdr:sp macro="" textlink="">
      <xdr:nvSpPr>
        <xdr:cNvPr id="14648" name="AutoShape 76">
          <a:extLst>
            <a:ext uri="{FF2B5EF4-FFF2-40B4-BE49-F238E27FC236}">
              <a16:creationId xmlns:a16="http://schemas.microsoft.com/office/drawing/2014/main" id="{00000000-0008-0000-0400-000038390000}"/>
            </a:ext>
          </a:extLst>
        </xdr:cNvPr>
        <xdr:cNvSpPr>
          <a:spLocks noChangeArrowheads="1"/>
        </xdr:cNvSpPr>
      </xdr:nvSpPr>
      <xdr:spPr bwMode="auto">
        <a:xfrm>
          <a:off x="0" y="714375"/>
          <a:ext cx="13974856" cy="10113308"/>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9525</xdr:colOff>
      <xdr:row>17</xdr:row>
      <xdr:rowOff>9525</xdr:rowOff>
    </xdr:from>
    <xdr:to>
      <xdr:col>25</xdr:col>
      <xdr:colOff>352425</xdr:colOff>
      <xdr:row>21</xdr:row>
      <xdr:rowOff>56346</xdr:rowOff>
    </xdr:to>
    <xdr:sp macro="" textlink="">
      <xdr:nvSpPr>
        <xdr:cNvPr id="8197" name="AutoShape 5">
          <a:extLst>
            <a:ext uri="{FF2B5EF4-FFF2-40B4-BE49-F238E27FC236}">
              <a16:creationId xmlns:a16="http://schemas.microsoft.com/office/drawing/2014/main" id="{00000000-0008-0000-0500-000005200000}"/>
            </a:ext>
          </a:extLst>
        </xdr:cNvPr>
        <xdr:cNvSpPr>
          <a:spLocks noChangeArrowheads="1"/>
        </xdr:cNvSpPr>
      </xdr:nvSpPr>
      <xdr:spPr bwMode="auto">
        <a:xfrm>
          <a:off x="11753850" y="32480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香川３</a:t>
          </a:r>
        </a:p>
      </xdr:txBody>
    </xdr:sp>
    <xdr:clientData/>
  </xdr:twoCellAnchor>
  <xdr:twoCellAnchor editAs="oneCell">
    <xdr:from>
      <xdr:col>0</xdr:col>
      <xdr:colOff>0</xdr:colOff>
      <xdr:row>0</xdr:row>
      <xdr:rowOff>0</xdr:rowOff>
    </xdr:from>
    <xdr:to>
      <xdr:col>25</xdr:col>
      <xdr:colOff>0</xdr:colOff>
      <xdr:row>2</xdr:row>
      <xdr:rowOff>0</xdr:rowOff>
    </xdr:to>
    <xdr:sp macro="" textlink="">
      <xdr:nvSpPr>
        <xdr:cNvPr id="8588" name="AutoShape 30">
          <a:extLst>
            <a:ext uri="{FF2B5EF4-FFF2-40B4-BE49-F238E27FC236}">
              <a16:creationId xmlns:a16="http://schemas.microsoft.com/office/drawing/2014/main" id="{00000000-0008-0000-0500-00008C210000}"/>
            </a:ext>
          </a:extLst>
        </xdr:cNvPr>
        <xdr:cNvSpPr>
          <a:spLocks noChangeArrowheads="1"/>
        </xdr:cNvSpPr>
      </xdr:nvSpPr>
      <xdr:spPr bwMode="auto">
        <a:xfrm>
          <a:off x="0" y="0"/>
          <a:ext cx="16192500" cy="588309"/>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25</xdr:col>
      <xdr:colOff>0</xdr:colOff>
      <xdr:row>42</xdr:row>
      <xdr:rowOff>14009</xdr:rowOff>
    </xdr:to>
    <xdr:sp macro="" textlink="">
      <xdr:nvSpPr>
        <xdr:cNvPr id="8589" name="AutoShape 31">
          <a:extLst>
            <a:ext uri="{FF2B5EF4-FFF2-40B4-BE49-F238E27FC236}">
              <a16:creationId xmlns:a16="http://schemas.microsoft.com/office/drawing/2014/main" id="{00000000-0008-0000-0500-00008D210000}"/>
            </a:ext>
          </a:extLst>
        </xdr:cNvPr>
        <xdr:cNvSpPr>
          <a:spLocks noChangeArrowheads="1"/>
        </xdr:cNvSpPr>
      </xdr:nvSpPr>
      <xdr:spPr bwMode="auto">
        <a:xfrm>
          <a:off x="0" y="700368"/>
          <a:ext cx="16080441" cy="1079967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25</xdr:col>
      <xdr:colOff>0</xdr:colOff>
      <xdr:row>37</xdr:row>
      <xdr:rowOff>0</xdr:rowOff>
    </xdr:to>
    <xdr:sp macro="" textlink="">
      <xdr:nvSpPr>
        <xdr:cNvPr id="18622" name="AutoShape 850">
          <a:extLst>
            <a:ext uri="{FF2B5EF4-FFF2-40B4-BE49-F238E27FC236}">
              <a16:creationId xmlns:a16="http://schemas.microsoft.com/office/drawing/2014/main" id="{00000000-0008-0000-0600-0000BE480000}"/>
            </a:ext>
          </a:extLst>
        </xdr:cNvPr>
        <xdr:cNvSpPr>
          <a:spLocks noChangeArrowheads="1"/>
        </xdr:cNvSpPr>
      </xdr:nvSpPr>
      <xdr:spPr bwMode="auto">
        <a:xfrm>
          <a:off x="0" y="714375"/>
          <a:ext cx="14154150" cy="90297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23</xdr:row>
      <xdr:rowOff>0</xdr:rowOff>
    </xdr:from>
    <xdr:to>
      <xdr:col>25</xdr:col>
      <xdr:colOff>342900</xdr:colOff>
      <xdr:row>28</xdr:row>
      <xdr:rowOff>19049</xdr:rowOff>
    </xdr:to>
    <xdr:sp macro="" textlink="">
      <xdr:nvSpPr>
        <xdr:cNvPr id="6968" name="AutoShape 824">
          <a:extLst>
            <a:ext uri="{FF2B5EF4-FFF2-40B4-BE49-F238E27FC236}">
              <a16:creationId xmlns:a16="http://schemas.microsoft.com/office/drawing/2014/main" id="{00000000-0008-0000-0600-0000381B0000}"/>
            </a:ext>
          </a:extLst>
        </xdr:cNvPr>
        <xdr:cNvSpPr>
          <a:spLocks noChangeArrowheads="1"/>
        </xdr:cNvSpPr>
      </xdr:nvSpPr>
      <xdr:spPr bwMode="auto">
        <a:xfrm>
          <a:off x="11801475" y="44481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香川４</a:t>
          </a:r>
        </a:p>
      </xdr:txBody>
    </xdr:sp>
    <xdr:clientData/>
  </xdr:twoCellAnchor>
  <xdr:twoCellAnchor>
    <xdr:from>
      <xdr:col>0</xdr:col>
      <xdr:colOff>0</xdr:colOff>
      <xdr:row>0</xdr:row>
      <xdr:rowOff>0</xdr:rowOff>
    </xdr:from>
    <xdr:to>
      <xdr:col>25</xdr:col>
      <xdr:colOff>0</xdr:colOff>
      <xdr:row>2</xdr:row>
      <xdr:rowOff>0</xdr:rowOff>
    </xdr:to>
    <xdr:sp macro="" textlink="">
      <xdr:nvSpPr>
        <xdr:cNvPr id="18624" name="AutoShape 849">
          <a:extLst>
            <a:ext uri="{FF2B5EF4-FFF2-40B4-BE49-F238E27FC236}">
              <a16:creationId xmlns:a16="http://schemas.microsoft.com/office/drawing/2014/main" id="{00000000-0008-0000-0600-0000C0480000}"/>
            </a:ext>
          </a:extLst>
        </xdr:cNvPr>
        <xdr:cNvSpPr>
          <a:spLocks noChangeArrowheads="1"/>
        </xdr:cNvSpPr>
      </xdr:nvSpPr>
      <xdr:spPr bwMode="auto">
        <a:xfrm>
          <a:off x="0" y="0"/>
          <a:ext cx="16393732" cy="590282"/>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public2\kaga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り扱い基準"/>
      <sheetName val="市郡別部数"/>
      <sheetName val="市郡別"/>
      <sheetName val="香川①"/>
      <sheetName val="香川②"/>
      <sheetName val="香川③"/>
      <sheetName val="香川④"/>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yomipos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showZeros="0" zoomScale="70" zoomScaleNormal="70" zoomScaleSheetLayoutView="75" workbookViewId="0">
      <selection activeCell="A3" sqref="A3:C3"/>
    </sheetView>
  </sheetViews>
  <sheetFormatPr defaultColWidth="11.375" defaultRowHeight="17.25" customHeight="1" x14ac:dyDescent="0.15"/>
  <cols>
    <col min="1" max="1" width="3.375" style="63" customWidth="1"/>
    <col min="2" max="2" width="68.875" style="63" customWidth="1"/>
    <col min="3" max="3" width="86.75" style="63" customWidth="1"/>
    <col min="4" max="16384" width="11.375" style="63"/>
  </cols>
  <sheetData>
    <row r="1" spans="1:9" ht="43.5" customHeight="1" x14ac:dyDescent="0.15">
      <c r="A1" s="635" t="s">
        <v>0</v>
      </c>
      <c r="B1" s="635"/>
      <c r="C1" s="635"/>
      <c r="D1" s="64"/>
      <c r="E1" s="64"/>
      <c r="F1" s="64"/>
      <c r="G1" s="64"/>
      <c r="H1" s="64"/>
      <c r="I1" s="64"/>
    </row>
    <row r="2" spans="1:9" ht="12.75" customHeight="1" x14ac:dyDescent="0.15"/>
    <row r="3" spans="1:9" ht="27.75" customHeight="1" x14ac:dyDescent="0.15">
      <c r="A3" s="636" t="s">
        <v>217</v>
      </c>
      <c r="B3" s="636"/>
      <c r="C3" s="636"/>
      <c r="D3" s="65"/>
      <c r="E3" s="65"/>
      <c r="F3" s="65"/>
      <c r="G3" s="65"/>
      <c r="H3" s="65"/>
      <c r="I3" s="65"/>
    </row>
    <row r="4" spans="1:9" ht="14.25" customHeight="1" x14ac:dyDescent="0.15"/>
    <row r="5" spans="1:9" ht="45.75" customHeight="1" x14ac:dyDescent="0.15">
      <c r="A5" s="290"/>
      <c r="B5" s="291" t="s">
        <v>201</v>
      </c>
      <c r="C5" s="292" t="s">
        <v>269</v>
      </c>
    </row>
    <row r="6" spans="1:9" ht="22.5" customHeight="1" x14ac:dyDescent="0.15">
      <c r="A6" s="293" t="s">
        <v>521</v>
      </c>
      <c r="B6" s="290"/>
      <c r="C6" s="294"/>
    </row>
    <row r="7" spans="1:9" ht="22.5" customHeight="1" x14ac:dyDescent="0.15">
      <c r="A7" s="293" t="s">
        <v>226</v>
      </c>
      <c r="B7" s="290"/>
      <c r="C7" s="293" t="s">
        <v>202</v>
      </c>
    </row>
    <row r="8" spans="1:9" ht="22.5" customHeight="1" x14ac:dyDescent="0.15">
      <c r="A8" s="290"/>
      <c r="B8" s="295" t="s">
        <v>228</v>
      </c>
      <c r="C8" s="637" t="s">
        <v>465</v>
      </c>
    </row>
    <row r="9" spans="1:9" ht="22.5" customHeight="1" x14ac:dyDescent="0.15">
      <c r="A9" s="290"/>
      <c r="B9" s="296" t="s">
        <v>500</v>
      </c>
      <c r="C9" s="634"/>
    </row>
    <row r="10" spans="1:9" ht="22.5" customHeight="1" x14ac:dyDescent="0.15">
      <c r="A10" s="290"/>
      <c r="B10" s="295" t="s">
        <v>200</v>
      </c>
      <c r="C10" s="293" t="s">
        <v>203</v>
      </c>
    </row>
    <row r="11" spans="1:9" ht="22.5" customHeight="1" x14ac:dyDescent="0.15">
      <c r="A11" s="290"/>
      <c r="B11" s="295" t="s">
        <v>268</v>
      </c>
      <c r="C11" s="295" t="s">
        <v>219</v>
      </c>
    </row>
    <row r="12" spans="1:9" ht="22.5" customHeight="1" x14ac:dyDescent="0.15">
      <c r="A12" s="293" t="s">
        <v>227</v>
      </c>
      <c r="B12" s="290"/>
      <c r="C12" s="293" t="s">
        <v>204</v>
      </c>
    </row>
    <row r="13" spans="1:9" ht="22.5" customHeight="1" x14ac:dyDescent="0.15">
      <c r="A13" s="290"/>
      <c r="B13" s="295" t="s">
        <v>229</v>
      </c>
      <c r="C13" s="293" t="s">
        <v>205</v>
      </c>
    </row>
    <row r="14" spans="1:9" ht="22.5" customHeight="1" x14ac:dyDescent="0.15">
      <c r="A14" s="290"/>
      <c r="B14" s="295" t="s">
        <v>230</v>
      </c>
      <c r="C14" s="297" t="s">
        <v>218</v>
      </c>
    </row>
    <row r="15" spans="1:9" ht="22.5" customHeight="1" x14ac:dyDescent="0.15">
      <c r="A15" s="290"/>
      <c r="B15" s="295" t="s">
        <v>231</v>
      </c>
      <c r="C15" s="293" t="s">
        <v>206</v>
      </c>
    </row>
    <row r="16" spans="1:9" ht="22.5" customHeight="1" x14ac:dyDescent="0.15">
      <c r="A16" s="290"/>
      <c r="B16" s="295" t="s">
        <v>232</v>
      </c>
      <c r="C16" s="295" t="s">
        <v>220</v>
      </c>
    </row>
    <row r="17" spans="1:3" ht="22.5" customHeight="1" x14ac:dyDescent="0.15">
      <c r="A17" s="290"/>
      <c r="B17" s="295" t="s">
        <v>233</v>
      </c>
      <c r="C17" s="293" t="s">
        <v>207</v>
      </c>
    </row>
    <row r="18" spans="1:3" ht="22.5" customHeight="1" x14ac:dyDescent="0.15">
      <c r="A18" s="290"/>
      <c r="B18" s="295" t="s">
        <v>234</v>
      </c>
      <c r="C18" s="295" t="s">
        <v>221</v>
      </c>
    </row>
    <row r="19" spans="1:3" ht="22.5" customHeight="1" x14ac:dyDescent="0.15">
      <c r="A19" s="290"/>
      <c r="B19" s="290"/>
      <c r="C19" s="293" t="s">
        <v>208</v>
      </c>
    </row>
    <row r="20" spans="1:3" ht="22.5" customHeight="1" x14ac:dyDescent="0.15">
      <c r="A20" s="294"/>
      <c r="B20" s="294"/>
      <c r="C20" s="297" t="s">
        <v>222</v>
      </c>
    </row>
    <row r="21" spans="1:3" ht="22.5" customHeight="1" x14ac:dyDescent="0.15">
      <c r="A21" s="294"/>
      <c r="B21" s="294"/>
      <c r="C21" s="293" t="s">
        <v>209</v>
      </c>
    </row>
    <row r="22" spans="1:3" ht="22.5" customHeight="1" x14ac:dyDescent="0.15">
      <c r="A22" s="294"/>
      <c r="B22" s="314" t="s">
        <v>501</v>
      </c>
      <c r="C22" s="298" t="s">
        <v>214</v>
      </c>
    </row>
    <row r="23" spans="1:3" ht="22.5" customHeight="1" x14ac:dyDescent="0.15">
      <c r="A23" s="294"/>
      <c r="B23" s="314" t="s">
        <v>499</v>
      </c>
      <c r="C23" s="298" t="s">
        <v>215</v>
      </c>
    </row>
    <row r="24" spans="1:3" ht="22.5" customHeight="1" x14ac:dyDescent="0.15">
      <c r="A24" s="294"/>
      <c r="B24" s="294"/>
      <c r="C24" s="298" t="s">
        <v>216</v>
      </c>
    </row>
    <row r="25" spans="1:3" ht="22.5" customHeight="1" x14ac:dyDescent="0.15">
      <c r="A25" s="294"/>
      <c r="B25" s="294"/>
      <c r="C25" s="293" t="s">
        <v>210</v>
      </c>
    </row>
    <row r="26" spans="1:3" ht="22.5" customHeight="1" x14ac:dyDescent="0.15">
      <c r="A26" s="294"/>
      <c r="B26" s="294"/>
      <c r="C26" s="634" t="s">
        <v>223</v>
      </c>
    </row>
    <row r="27" spans="1:3" ht="22.5" customHeight="1" x14ac:dyDescent="0.15">
      <c r="A27" s="294"/>
      <c r="B27" s="294"/>
      <c r="C27" s="634"/>
    </row>
    <row r="28" spans="1:3" ht="22.5" customHeight="1" x14ac:dyDescent="0.15">
      <c r="A28" s="294"/>
      <c r="B28" s="294"/>
      <c r="C28" s="293" t="s">
        <v>211</v>
      </c>
    </row>
    <row r="29" spans="1:3" ht="22.5" customHeight="1" x14ac:dyDescent="0.15">
      <c r="A29" s="294"/>
      <c r="B29" s="294"/>
      <c r="C29" s="295" t="s">
        <v>224</v>
      </c>
    </row>
    <row r="30" spans="1:3" ht="22.5" customHeight="1" x14ac:dyDescent="0.15">
      <c r="A30" s="294"/>
      <c r="B30" s="294"/>
      <c r="C30" s="293" t="s">
        <v>212</v>
      </c>
    </row>
    <row r="31" spans="1:3" ht="22.5" customHeight="1" x14ac:dyDescent="0.15">
      <c r="A31" s="294"/>
      <c r="B31" s="294"/>
      <c r="C31" s="295" t="s">
        <v>225</v>
      </c>
    </row>
    <row r="32" spans="1:3" ht="22.5" customHeight="1" x14ac:dyDescent="0.15">
      <c r="A32" s="294"/>
      <c r="B32" s="294"/>
      <c r="C32" s="293" t="s">
        <v>213</v>
      </c>
    </row>
    <row r="33" spans="1:3" ht="22.5" customHeight="1" x14ac:dyDescent="0.15">
      <c r="A33" s="294"/>
      <c r="B33" s="294"/>
      <c r="C33" s="295"/>
    </row>
    <row r="34" spans="1:3" ht="17.25" customHeight="1" x14ac:dyDescent="0.15">
      <c r="A34" s="294"/>
      <c r="B34" s="294"/>
      <c r="C34" s="294"/>
    </row>
    <row r="35" spans="1:3" ht="17.25" customHeight="1" x14ac:dyDescent="0.15">
      <c r="C35" s="557" t="s">
        <v>522</v>
      </c>
    </row>
  </sheetData>
  <sheetProtection algorithmName="SHA-512" hashValue="McXESWZr72LkQIugwquR8kRBmFilGaSseRw2hAkufFpWCrveCPuW30mKE0IpvdXL/Chv/FuPrW3mkpBXHC1Rdg==" saltValue="dnE5f9EPH2Z7QeAIxBqXhA==" spinCount="100000" sheet="1" objects="1" scenarios="1" selectLockedCells="1"/>
  <mergeCells count="4">
    <mergeCell ref="C26:C27"/>
    <mergeCell ref="A1:C1"/>
    <mergeCell ref="A3:C3"/>
    <mergeCell ref="C8:C9"/>
  </mergeCells>
  <phoneticPr fontId="2"/>
  <pageMargins left="0.51181102362204722" right="0.19685039370078741" top="0.59055118110236227" bottom="0.39370078740157483" header="0.19685039370078741" footer="0.19685039370078741"/>
  <pageSetup paperSize="9" scale="70" orientation="landscape" r:id="rId1"/>
  <headerFooter alignWithMargins="0">
    <oddFooter>&amp;R&amp;14株式会社&amp;11 &amp;14読宣四国</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6"/>
  <sheetViews>
    <sheetView showZeros="0" zoomScale="70" zoomScaleNormal="70" zoomScaleSheetLayoutView="78" workbookViewId="0">
      <selection sqref="A1:E2"/>
    </sheetView>
  </sheetViews>
  <sheetFormatPr defaultRowHeight="11.25" x14ac:dyDescent="0.15"/>
  <cols>
    <col min="1" max="1" width="5" style="1" customWidth="1"/>
    <col min="2" max="2" width="7.625" style="1" customWidth="1"/>
    <col min="3" max="3" width="11.625" style="1" customWidth="1"/>
    <col min="4" max="4" width="9.125" style="1" customWidth="1"/>
    <col min="5" max="6" width="10.125" style="1" customWidth="1"/>
    <col min="7" max="7" width="9.125" style="1" customWidth="1"/>
    <col min="8" max="9" width="10.375" style="1" customWidth="1"/>
    <col min="10" max="10" width="2.625" style="1" customWidth="1"/>
    <col min="11" max="11" width="5" style="1" customWidth="1"/>
    <col min="12" max="12" width="7.625" style="1" customWidth="1"/>
    <col min="13" max="13" width="11" style="1" customWidth="1"/>
    <col min="14" max="14" width="10" style="1" customWidth="1"/>
    <col min="15" max="15" width="10.875" style="1" customWidth="1"/>
    <col min="16" max="16" width="10" style="1" customWidth="1"/>
    <col min="17" max="17" width="9.125" style="1" customWidth="1"/>
    <col min="18" max="18" width="10.625" style="1" customWidth="1"/>
    <col min="19" max="19" width="10.375" style="1" customWidth="1"/>
    <col min="20" max="20" width="1.5" style="1" customWidth="1"/>
    <col min="21" max="16384" width="9" style="1"/>
  </cols>
  <sheetData>
    <row r="1" spans="1:19" ht="19.5" customHeight="1" x14ac:dyDescent="0.15">
      <c r="A1" s="679" t="s">
        <v>1</v>
      </c>
      <c r="B1" s="679"/>
      <c r="C1" s="679"/>
      <c r="D1" s="679"/>
      <c r="E1" s="679"/>
    </row>
    <row r="2" spans="1:19" ht="19.5" customHeight="1" x14ac:dyDescent="0.15">
      <c r="A2" s="679"/>
      <c r="B2" s="679"/>
      <c r="C2" s="679"/>
      <c r="D2" s="679"/>
      <c r="E2" s="679"/>
    </row>
    <row r="3" spans="1:19" ht="24" customHeight="1" x14ac:dyDescent="0.15">
      <c r="A3" s="666" t="s">
        <v>180</v>
      </c>
      <c r="B3" s="667"/>
      <c r="C3" s="154" t="s">
        <v>181</v>
      </c>
      <c r="D3" s="154" t="s">
        <v>182</v>
      </c>
      <c r="E3" s="154" t="s">
        <v>183</v>
      </c>
      <c r="F3" s="154" t="s">
        <v>184</v>
      </c>
      <c r="G3" s="154" t="s">
        <v>185</v>
      </c>
      <c r="H3" s="154" t="s">
        <v>186</v>
      </c>
      <c r="I3" s="155" t="s">
        <v>422</v>
      </c>
      <c r="K3" s="666" t="s">
        <v>180</v>
      </c>
      <c r="L3" s="667"/>
      <c r="M3" s="154" t="s">
        <v>181</v>
      </c>
      <c r="N3" s="154" t="s">
        <v>182</v>
      </c>
      <c r="O3" s="154" t="s">
        <v>183</v>
      </c>
      <c r="P3" s="154" t="s">
        <v>184</v>
      </c>
      <c r="Q3" s="154" t="s">
        <v>185</v>
      </c>
      <c r="R3" s="154" t="s">
        <v>186</v>
      </c>
      <c r="S3" s="155" t="s">
        <v>422</v>
      </c>
    </row>
    <row r="4" spans="1:19" ht="26.25" customHeight="1" x14ac:dyDescent="0.15">
      <c r="A4" s="646" t="s">
        <v>90</v>
      </c>
      <c r="B4" s="647"/>
      <c r="C4" s="662">
        <f>香川①!F32</f>
        <v>63700</v>
      </c>
      <c r="D4" s="654">
        <f>SUM(香川①!I32)</f>
        <v>12410</v>
      </c>
      <c r="E4" s="654">
        <f>香川①!O32</f>
        <v>11240</v>
      </c>
      <c r="F4" s="654">
        <f>香川①!R32</f>
        <v>4425</v>
      </c>
      <c r="G4" s="654">
        <f>香川①!U32</f>
        <v>2080</v>
      </c>
      <c r="H4" s="650">
        <f>香川①!X32</f>
        <v>6155</v>
      </c>
      <c r="I4" s="652">
        <f>市郡別!K9</f>
        <v>6805</v>
      </c>
      <c r="K4" s="646" t="s">
        <v>6</v>
      </c>
      <c r="L4" s="647"/>
      <c r="M4" s="654">
        <f>香川③!F16</f>
        <v>8500</v>
      </c>
      <c r="N4" s="654">
        <f>SUM(香川③!I12,香川③!I14)</f>
        <v>4620</v>
      </c>
      <c r="O4" s="654">
        <f>香川③!O16</f>
        <v>1530</v>
      </c>
      <c r="P4" s="654">
        <f>香川③!R16</f>
        <v>310</v>
      </c>
      <c r="Q4" s="687" t="s">
        <v>169</v>
      </c>
      <c r="R4" s="650">
        <f>香川③!X16</f>
        <v>560</v>
      </c>
      <c r="S4" s="652">
        <f>市郡別!K16</f>
        <v>965</v>
      </c>
    </row>
    <row r="5" spans="1:19" ht="26.25" customHeight="1" x14ac:dyDescent="0.15">
      <c r="A5" s="648"/>
      <c r="B5" s="649"/>
      <c r="C5" s="663"/>
      <c r="D5" s="655"/>
      <c r="E5" s="655"/>
      <c r="F5" s="655"/>
      <c r="G5" s="655"/>
      <c r="H5" s="651"/>
      <c r="I5" s="653"/>
      <c r="K5" s="648"/>
      <c r="L5" s="649"/>
      <c r="M5" s="655"/>
      <c r="N5" s="655"/>
      <c r="O5" s="655"/>
      <c r="P5" s="655"/>
      <c r="Q5" s="669"/>
      <c r="R5" s="651"/>
      <c r="S5" s="653"/>
    </row>
    <row r="6" spans="1:19" ht="26.25" customHeight="1" x14ac:dyDescent="0.15">
      <c r="A6" s="644" t="s">
        <v>83</v>
      </c>
      <c r="B6" s="645"/>
      <c r="C6" s="69">
        <f>香川②!F15</f>
        <v>16050</v>
      </c>
      <c r="D6" s="12">
        <f>SUM(香川②!I6,香川②!I8,香川②!I10,香川②!I11,香川②!I12:I13)</f>
        <v>2530</v>
      </c>
      <c r="E6" s="12">
        <f>香川②!O15</f>
        <v>2065</v>
      </c>
      <c r="F6" s="12">
        <f>香川②!R15</f>
        <v>385</v>
      </c>
      <c r="G6" s="219" t="s">
        <v>169</v>
      </c>
      <c r="H6" s="13">
        <f>香川②!X15</f>
        <v>895</v>
      </c>
      <c r="I6" s="66">
        <f>市郡別!K10</f>
        <v>875</v>
      </c>
      <c r="K6" s="646" t="s">
        <v>7</v>
      </c>
      <c r="L6" s="647"/>
      <c r="M6" s="654">
        <f>香川③!F26</f>
        <v>15050</v>
      </c>
      <c r="N6" s="654">
        <f>SUM(香川③!I17,香川③!I18,香川③!I19,香川③!I20,香川③!I21:I24)</f>
        <v>5580</v>
      </c>
      <c r="O6" s="654">
        <f>香川③!O26</f>
        <v>3680</v>
      </c>
      <c r="P6" s="654">
        <f>香川③!R26</f>
        <v>2060</v>
      </c>
      <c r="Q6" s="654">
        <f>香川③!U26</f>
        <v>190</v>
      </c>
      <c r="R6" s="650">
        <f>香川③!X26</f>
        <v>950</v>
      </c>
      <c r="S6" s="652">
        <f>市郡別!K17</f>
        <v>1090</v>
      </c>
    </row>
    <row r="7" spans="1:19" ht="26.25" customHeight="1" x14ac:dyDescent="0.15">
      <c r="A7" s="210"/>
      <c r="B7" s="209" t="s">
        <v>187</v>
      </c>
      <c r="C7" s="307">
        <f>香川②!C6</f>
        <v>1750</v>
      </c>
      <c r="D7" s="654">
        <f>SUM(香川②!I6)</f>
        <v>280</v>
      </c>
      <c r="E7" s="654">
        <f>香川②!O6</f>
        <v>200</v>
      </c>
      <c r="F7" s="21">
        <f>香川②!R6</f>
        <v>90</v>
      </c>
      <c r="G7" s="668" t="s">
        <v>169</v>
      </c>
      <c r="H7" s="650">
        <f>香川②!X6</f>
        <v>110</v>
      </c>
      <c r="I7" s="396" t="s">
        <v>425</v>
      </c>
      <c r="K7" s="648"/>
      <c r="L7" s="649"/>
      <c r="M7" s="655"/>
      <c r="N7" s="655"/>
      <c r="O7" s="655"/>
      <c r="P7" s="655"/>
      <c r="Q7" s="655"/>
      <c r="R7" s="651"/>
      <c r="S7" s="653"/>
    </row>
    <row r="8" spans="1:19" ht="26.25" customHeight="1" x14ac:dyDescent="0.15">
      <c r="A8" s="212"/>
      <c r="B8" s="305"/>
      <c r="C8" s="306" t="s">
        <v>414</v>
      </c>
      <c r="D8" s="671"/>
      <c r="E8" s="671"/>
      <c r="F8" s="306" t="s">
        <v>414</v>
      </c>
      <c r="G8" s="686"/>
      <c r="H8" s="685"/>
      <c r="I8" s="304"/>
      <c r="K8" s="646" t="s">
        <v>8</v>
      </c>
      <c r="L8" s="647"/>
      <c r="M8" s="21">
        <f>香川③!F30</f>
        <v>5250</v>
      </c>
      <c r="N8" s="654">
        <f>SUM(香川③!I27)</f>
        <v>1500</v>
      </c>
      <c r="O8" s="654">
        <f>香川③!O30</f>
        <v>680</v>
      </c>
      <c r="P8" s="654">
        <f>香川③!R30</f>
        <v>250</v>
      </c>
      <c r="Q8" s="687" t="s">
        <v>178</v>
      </c>
      <c r="R8" s="654">
        <f>香川③!X30</f>
        <v>220</v>
      </c>
      <c r="S8" s="652">
        <f>市郡別!K18</f>
        <v>405</v>
      </c>
    </row>
    <row r="9" spans="1:19" ht="26.25" customHeight="1" x14ac:dyDescent="0.15">
      <c r="A9" s="212"/>
      <c r="B9" s="660" t="s">
        <v>188</v>
      </c>
      <c r="C9" s="664">
        <f>香川②!C8</f>
        <v>2950</v>
      </c>
      <c r="D9" s="658">
        <f>SUM(香川②!I8)</f>
        <v>400</v>
      </c>
      <c r="E9" s="673">
        <f>香川②!O8</f>
        <v>350</v>
      </c>
      <c r="F9" s="658">
        <f>香川②!R8</f>
        <v>60</v>
      </c>
      <c r="G9" s="676" t="s">
        <v>169</v>
      </c>
      <c r="H9" s="673">
        <f>香川②!X8</f>
        <v>140</v>
      </c>
      <c r="I9" s="683">
        <f>SUM(香川②!L8)</f>
        <v>75</v>
      </c>
      <c r="K9" s="648"/>
      <c r="L9" s="649"/>
      <c r="M9" s="147" t="s">
        <v>172</v>
      </c>
      <c r="N9" s="655"/>
      <c r="O9" s="655"/>
      <c r="P9" s="655"/>
      <c r="Q9" s="669"/>
      <c r="R9" s="655"/>
      <c r="S9" s="653"/>
    </row>
    <row r="10" spans="1:19" ht="30.75" customHeight="1" x14ac:dyDescent="0.15">
      <c r="A10" s="212"/>
      <c r="B10" s="678"/>
      <c r="C10" s="665"/>
      <c r="D10" s="671"/>
      <c r="E10" s="685"/>
      <c r="F10" s="671"/>
      <c r="G10" s="686"/>
      <c r="H10" s="685"/>
      <c r="I10" s="639"/>
      <c r="K10" s="644" t="s">
        <v>9</v>
      </c>
      <c r="L10" s="645"/>
      <c r="M10" s="12">
        <f>香川③!F37</f>
        <v>8950</v>
      </c>
      <c r="N10" s="12">
        <f>SUM(香川③!I31,香川③!I33)</f>
        <v>2170</v>
      </c>
      <c r="O10" s="12">
        <f>香川③!O37</f>
        <v>1530</v>
      </c>
      <c r="P10" s="12">
        <f>香川③!R37</f>
        <v>350</v>
      </c>
      <c r="Q10" s="219" t="s">
        <v>178</v>
      </c>
      <c r="R10" s="13">
        <f>香川③!X37</f>
        <v>420</v>
      </c>
      <c r="S10" s="66">
        <f>市郡別!K19</f>
        <v>60</v>
      </c>
    </row>
    <row r="11" spans="1:19" ht="26.25" customHeight="1" x14ac:dyDescent="0.15">
      <c r="A11" s="212"/>
      <c r="B11" s="213" t="s">
        <v>152</v>
      </c>
      <c r="C11" s="70">
        <f>香川②!F6</f>
        <v>4750</v>
      </c>
      <c r="D11" s="19">
        <f>香川②!I10</f>
        <v>950</v>
      </c>
      <c r="E11" s="19">
        <f>香川②!O10</f>
        <v>360</v>
      </c>
      <c r="F11" s="19">
        <f>香川②!R10</f>
        <v>100</v>
      </c>
      <c r="G11" s="23" t="s">
        <v>169</v>
      </c>
      <c r="H11" s="673">
        <f>香川②!X10</f>
        <v>370</v>
      </c>
      <c r="I11" s="315">
        <f>SUM(香川②!L10)</f>
        <v>430</v>
      </c>
      <c r="K11" s="210"/>
      <c r="L11" s="680" t="s">
        <v>159</v>
      </c>
      <c r="M11" s="21">
        <f>香川③!C31+香川③!C32</f>
        <v>3900</v>
      </c>
      <c r="N11" s="654">
        <f>香川③!I31</f>
        <v>1100</v>
      </c>
      <c r="O11" s="654">
        <f>香川③!O31</f>
        <v>770</v>
      </c>
      <c r="P11" s="688">
        <f>香川③!R31+香川③!R32</f>
        <v>120</v>
      </c>
      <c r="Q11" s="687" t="s">
        <v>178</v>
      </c>
      <c r="R11" s="650">
        <f>香川③!X31</f>
        <v>210</v>
      </c>
      <c r="S11" s="652">
        <f>SUM(香川③!L31)</f>
        <v>60</v>
      </c>
    </row>
    <row r="12" spans="1:19" ht="26.25" customHeight="1" x14ac:dyDescent="0.15">
      <c r="A12" s="212"/>
      <c r="B12" s="213" t="s">
        <v>153</v>
      </c>
      <c r="C12" s="70">
        <f>香川②!F11</f>
        <v>1550</v>
      </c>
      <c r="D12" s="19">
        <f>香川②!I11</f>
        <v>170</v>
      </c>
      <c r="E12" s="19">
        <f>香川②!O11</f>
        <v>0</v>
      </c>
      <c r="F12" s="303">
        <f>香川②!R11</f>
        <v>40</v>
      </c>
      <c r="G12" s="23" t="s">
        <v>169</v>
      </c>
      <c r="H12" s="674"/>
      <c r="I12" s="18">
        <f>SUM(香川②!L11)</f>
        <v>80</v>
      </c>
      <c r="K12" s="212"/>
      <c r="L12" s="678"/>
      <c r="M12" s="148" t="s">
        <v>171</v>
      </c>
      <c r="N12" s="671"/>
      <c r="O12" s="671"/>
      <c r="P12" s="671"/>
      <c r="Q12" s="686"/>
      <c r="R12" s="685"/>
      <c r="S12" s="639"/>
    </row>
    <row r="13" spans="1:19" ht="26.25" customHeight="1" x14ac:dyDescent="0.15">
      <c r="A13" s="212"/>
      <c r="B13" s="213" t="s">
        <v>154</v>
      </c>
      <c r="C13" s="70">
        <f>香川②!F12</f>
        <v>800</v>
      </c>
      <c r="D13" s="19">
        <f>香川②!I12</f>
        <v>80</v>
      </c>
      <c r="E13" s="19">
        <f>香川②!O12</f>
        <v>35</v>
      </c>
      <c r="F13" s="303">
        <f>香川②!R12</f>
        <v>10</v>
      </c>
      <c r="G13" s="23" t="s">
        <v>169</v>
      </c>
      <c r="H13" s="685"/>
      <c r="I13" s="394" t="s">
        <v>425</v>
      </c>
      <c r="K13" s="212"/>
      <c r="L13" s="213" t="s">
        <v>160</v>
      </c>
      <c r="M13" s="19">
        <f>香川③!C34</f>
        <v>1800</v>
      </c>
      <c r="N13" s="658">
        <f>香川③!I33</f>
        <v>1070</v>
      </c>
      <c r="O13" s="658">
        <f>香川③!O32</f>
        <v>760</v>
      </c>
      <c r="P13" s="658" t="e">
        <f>香川③!R33+香川③!#REF!</f>
        <v>#REF!</v>
      </c>
      <c r="Q13" s="684" t="s">
        <v>178</v>
      </c>
      <c r="R13" s="11">
        <f>香川③!X32</f>
        <v>210</v>
      </c>
      <c r="S13" s="683" t="s">
        <v>425</v>
      </c>
    </row>
    <row r="14" spans="1:19" ht="26.25" customHeight="1" x14ac:dyDescent="0.15">
      <c r="A14" s="212"/>
      <c r="B14" s="660" t="s">
        <v>155</v>
      </c>
      <c r="C14" s="664">
        <f>香川②!C12</f>
        <v>4250</v>
      </c>
      <c r="D14" s="658">
        <f>香川②!I13</f>
        <v>650</v>
      </c>
      <c r="E14" s="658">
        <f>香川②!O13</f>
        <v>1120</v>
      </c>
      <c r="F14" s="658">
        <f>香川②!R13</f>
        <v>85</v>
      </c>
      <c r="G14" s="676" t="s">
        <v>169</v>
      </c>
      <c r="H14" s="673">
        <f>香川②!X13</f>
        <v>260</v>
      </c>
      <c r="I14" s="638">
        <f>SUM(香川②!L13)</f>
        <v>290</v>
      </c>
      <c r="K14" s="212"/>
      <c r="L14" s="660" t="s">
        <v>89</v>
      </c>
      <c r="M14" s="17">
        <f>香川③!F31</f>
        <v>3250</v>
      </c>
      <c r="N14" s="659"/>
      <c r="O14" s="659"/>
      <c r="P14" s="659"/>
      <c r="Q14" s="677"/>
      <c r="R14" s="658" t="str">
        <f>香川③!X34</f>
        <v>-</v>
      </c>
      <c r="S14" s="672"/>
    </row>
    <row r="15" spans="1:19" ht="26.25" customHeight="1" x14ac:dyDescent="0.15">
      <c r="A15" s="211"/>
      <c r="B15" s="675"/>
      <c r="C15" s="663"/>
      <c r="D15" s="655"/>
      <c r="E15" s="655"/>
      <c r="F15" s="655"/>
      <c r="G15" s="669"/>
      <c r="H15" s="651"/>
      <c r="I15" s="653"/>
      <c r="K15" s="211"/>
      <c r="L15" s="675"/>
      <c r="M15" s="147" t="s">
        <v>174</v>
      </c>
      <c r="N15" s="655"/>
      <c r="O15" s="655"/>
      <c r="P15" s="655"/>
      <c r="Q15" s="669"/>
      <c r="R15" s="655"/>
      <c r="S15" s="653"/>
    </row>
    <row r="16" spans="1:19" ht="26.25" customHeight="1" x14ac:dyDescent="0.15">
      <c r="A16" s="644" t="s">
        <v>156</v>
      </c>
      <c r="B16" s="645"/>
      <c r="C16" s="12">
        <f>香川②!F20</f>
        <v>5150</v>
      </c>
      <c r="D16" s="12">
        <f>香川②!I20</f>
        <v>760</v>
      </c>
      <c r="E16" s="12">
        <f>香川②!O20</f>
        <v>600</v>
      </c>
      <c r="F16" s="12">
        <f>香川②!R20</f>
        <v>90</v>
      </c>
      <c r="G16" s="12">
        <f>香川②!U20</f>
        <v>120</v>
      </c>
      <c r="H16" s="13">
        <f>香川②!X20</f>
        <v>260</v>
      </c>
      <c r="I16" s="395" t="s">
        <v>425</v>
      </c>
      <c r="K16" s="644" t="s">
        <v>91</v>
      </c>
      <c r="L16" s="645"/>
      <c r="M16" s="12">
        <f>香川④!C16</f>
        <v>12750</v>
      </c>
      <c r="N16" s="12">
        <f>SUM(香川④!I6:I8,香川④!I10:I11,香川④!I13:I14)</f>
        <v>2820</v>
      </c>
      <c r="O16" s="12">
        <f>香川④!O16</f>
        <v>1510</v>
      </c>
      <c r="P16" s="12">
        <f>香川④!R16</f>
        <v>260</v>
      </c>
      <c r="Q16" s="219" t="s">
        <v>316</v>
      </c>
      <c r="R16" s="13">
        <f>香川④!X16</f>
        <v>430</v>
      </c>
      <c r="S16" s="66">
        <f>市郡別!K20</f>
        <v>190</v>
      </c>
    </row>
    <row r="17" spans="1:19" ht="26.25" customHeight="1" x14ac:dyDescent="0.15">
      <c r="A17" s="644" t="s">
        <v>157</v>
      </c>
      <c r="B17" s="645"/>
      <c r="C17" s="12">
        <f>香川②!F23</f>
        <v>0</v>
      </c>
      <c r="D17" s="681" t="s">
        <v>81</v>
      </c>
      <c r="E17" s="682"/>
      <c r="F17" s="682"/>
      <c r="G17" s="682"/>
      <c r="H17" s="682"/>
      <c r="I17" s="682"/>
      <c r="K17" s="210"/>
      <c r="L17" s="209" t="s">
        <v>162</v>
      </c>
      <c r="M17" s="16">
        <f>香川④!C6</f>
        <v>2900</v>
      </c>
      <c r="N17" s="14">
        <f>香川④!I8</f>
        <v>480</v>
      </c>
      <c r="O17" s="14" t="str">
        <f>香川④!O8</f>
        <v>-</v>
      </c>
      <c r="P17" s="23" t="s">
        <v>178</v>
      </c>
      <c r="Q17" s="23" t="s">
        <v>169</v>
      </c>
      <c r="R17" s="15" t="str">
        <f>香川④!X8</f>
        <v>-</v>
      </c>
      <c r="S17" s="16">
        <f>SUM(香川④!L8)</f>
        <v>90</v>
      </c>
    </row>
    <row r="18" spans="1:19" ht="26.25" customHeight="1" x14ac:dyDescent="0.15">
      <c r="A18" s="646" t="s">
        <v>71</v>
      </c>
      <c r="B18" s="647"/>
      <c r="C18" s="654">
        <f>SUM(香川②!F32)</f>
        <v>11300</v>
      </c>
      <c r="D18" s="654">
        <f>SUM(香川②!I32)</f>
        <v>1940</v>
      </c>
      <c r="E18" s="654">
        <f>SUM(香川②!O32)</f>
        <v>1050</v>
      </c>
      <c r="F18" s="654">
        <f>SUM(香川②!R32)</f>
        <v>270</v>
      </c>
      <c r="G18" s="668" t="s">
        <v>173</v>
      </c>
      <c r="H18" s="650">
        <f>SUM(香川②!X32)</f>
        <v>440</v>
      </c>
      <c r="I18" s="670" t="s">
        <v>425</v>
      </c>
      <c r="K18" s="212"/>
      <c r="L18" s="213" t="s">
        <v>163</v>
      </c>
      <c r="M18" s="18">
        <f>香川④!C9</f>
        <v>2400</v>
      </c>
      <c r="N18" s="19">
        <f>香川④!I6</f>
        <v>500</v>
      </c>
      <c r="O18" s="658">
        <f>香川④!O6</f>
        <v>1010</v>
      </c>
      <c r="P18" s="658" t="e">
        <f>香川④!R6+香川④!R7</f>
        <v>#VALUE!</v>
      </c>
      <c r="Q18" s="684" t="s">
        <v>178</v>
      </c>
      <c r="R18" s="673">
        <f>香川④!X6</f>
        <v>320</v>
      </c>
      <c r="S18" s="397" t="s">
        <v>425</v>
      </c>
    </row>
    <row r="19" spans="1:19" ht="26.25" customHeight="1" x14ac:dyDescent="0.15">
      <c r="A19" s="648"/>
      <c r="B19" s="649"/>
      <c r="C19" s="655"/>
      <c r="D19" s="655"/>
      <c r="E19" s="655"/>
      <c r="F19" s="655"/>
      <c r="G19" s="669"/>
      <c r="H19" s="651"/>
      <c r="I19" s="653"/>
      <c r="K19" s="212"/>
      <c r="L19" s="213" t="s">
        <v>164</v>
      </c>
      <c r="M19" s="18">
        <v>1950</v>
      </c>
      <c r="N19" s="19">
        <f>香川④!I7</f>
        <v>350</v>
      </c>
      <c r="O19" s="659"/>
      <c r="P19" s="671"/>
      <c r="Q19" s="677"/>
      <c r="R19" s="674"/>
      <c r="S19" s="397" t="s">
        <v>425</v>
      </c>
    </row>
    <row r="20" spans="1:19" ht="26.25" customHeight="1" x14ac:dyDescent="0.15">
      <c r="A20" s="644" t="s">
        <v>72</v>
      </c>
      <c r="B20" s="645"/>
      <c r="C20" s="14">
        <f>SUM(香川②!F38)</f>
        <v>6750</v>
      </c>
      <c r="D20" s="14">
        <f>SUM(香川②!I38)</f>
        <v>1480</v>
      </c>
      <c r="E20" s="14">
        <f>SUM(香川②!O38)</f>
        <v>900</v>
      </c>
      <c r="F20" s="14">
        <f>SUM(香川②!R38)</f>
        <v>190</v>
      </c>
      <c r="G20" s="14">
        <f>SUM(香川②!U38)</f>
        <v>0</v>
      </c>
      <c r="H20" s="15">
        <f>SUM(香川②!X38)</f>
        <v>310</v>
      </c>
      <c r="I20" s="393" t="s">
        <v>425</v>
      </c>
      <c r="K20" s="212"/>
      <c r="L20" s="213" t="s">
        <v>165</v>
      </c>
      <c r="M20" s="18">
        <v>1100</v>
      </c>
      <c r="N20" s="19">
        <f>香川④!I10</f>
        <v>600</v>
      </c>
      <c r="O20" s="671"/>
      <c r="P20" s="19">
        <f>香川④!R9</f>
        <v>100</v>
      </c>
      <c r="Q20" s="686"/>
      <c r="R20" s="685"/>
      <c r="S20" s="397" t="s">
        <v>425</v>
      </c>
    </row>
    <row r="21" spans="1:19" ht="26.25" customHeight="1" x14ac:dyDescent="0.15">
      <c r="A21" s="644" t="s">
        <v>4</v>
      </c>
      <c r="B21" s="645"/>
      <c r="C21" s="12">
        <f>香川③!F11</f>
        <v>7850</v>
      </c>
      <c r="D21" s="12">
        <f>SUM(香川③!I6,香川③!I7)</f>
        <v>1800</v>
      </c>
      <c r="E21" s="12">
        <f>香川③!O11</f>
        <v>820</v>
      </c>
      <c r="F21" s="12">
        <f>香川③!R11</f>
        <v>215</v>
      </c>
      <c r="G21" s="219" t="s">
        <v>317</v>
      </c>
      <c r="H21" s="13">
        <f>香川③!X11</f>
        <v>355</v>
      </c>
      <c r="I21" s="395">
        <f>SUM(香川③!L6,香川③!L7)</f>
        <v>330</v>
      </c>
      <c r="K21" s="212"/>
      <c r="L21" s="660" t="s">
        <v>166</v>
      </c>
      <c r="M21" s="658">
        <v>2300</v>
      </c>
      <c r="N21" s="658">
        <f>香川④!I11</f>
        <v>620</v>
      </c>
      <c r="O21" s="19">
        <f>香川④!O9</f>
        <v>450</v>
      </c>
      <c r="P21" s="658">
        <f>香川④!R10</f>
        <v>90</v>
      </c>
      <c r="Q21" s="676" t="s">
        <v>169</v>
      </c>
      <c r="R21" s="673">
        <f>香川④!X9</f>
        <v>100</v>
      </c>
      <c r="S21" s="638">
        <f>SUM(香川④!L11)</f>
        <v>100</v>
      </c>
    </row>
    <row r="22" spans="1:19" ht="26.25" customHeight="1" x14ac:dyDescent="0.15">
      <c r="A22" s="210"/>
      <c r="B22" s="214" t="s">
        <v>142</v>
      </c>
      <c r="C22" s="21">
        <f>香川③!C6</f>
        <v>5500</v>
      </c>
      <c r="D22" s="21">
        <f>香川③!I6</f>
        <v>1000</v>
      </c>
      <c r="E22" s="21" t="str">
        <f>香川③!O6</f>
        <v>-</v>
      </c>
      <c r="F22" s="21" t="e">
        <f>香川③!R6+香川③!R7+香川③!R8</f>
        <v>#VALUE!</v>
      </c>
      <c r="G22" s="220" t="s">
        <v>178</v>
      </c>
      <c r="H22" s="22" t="str">
        <f>香川③!X6</f>
        <v>-</v>
      </c>
      <c r="I22" s="396">
        <f>SUM(香川③!L6)</f>
        <v>110</v>
      </c>
      <c r="K22" s="212"/>
      <c r="L22" s="678"/>
      <c r="M22" s="671"/>
      <c r="N22" s="671"/>
      <c r="O22" s="148" t="s">
        <v>176</v>
      </c>
      <c r="P22" s="659"/>
      <c r="Q22" s="686"/>
      <c r="R22" s="685"/>
      <c r="S22" s="639"/>
    </row>
    <row r="23" spans="1:19" ht="26.25" customHeight="1" x14ac:dyDescent="0.15">
      <c r="A23" s="212"/>
      <c r="B23" s="660" t="s">
        <v>158</v>
      </c>
      <c r="C23" s="658">
        <f>香川③!F6</f>
        <v>2350</v>
      </c>
      <c r="D23" s="658">
        <f>香川③!I7</f>
        <v>800</v>
      </c>
      <c r="E23" s="658">
        <f>香川③!O7</f>
        <v>420</v>
      </c>
      <c r="F23" s="658">
        <f>香川③!R9</f>
        <v>120</v>
      </c>
      <c r="G23" s="676" t="s">
        <v>170</v>
      </c>
      <c r="H23" s="673">
        <f>香川③!X7</f>
        <v>205</v>
      </c>
      <c r="I23" s="638">
        <f>SUM(香川③!L7)</f>
        <v>220</v>
      </c>
      <c r="K23" s="212"/>
      <c r="L23" s="213" t="s">
        <v>167</v>
      </c>
      <c r="M23" s="18">
        <v>1450</v>
      </c>
      <c r="N23" s="19">
        <f>香川④!I13</f>
        <v>180</v>
      </c>
      <c r="O23" s="19">
        <f>SUM(香川④!O10:O13)</f>
        <v>50</v>
      </c>
      <c r="P23" s="148" t="s">
        <v>176</v>
      </c>
      <c r="Q23" s="23" t="s">
        <v>169</v>
      </c>
      <c r="R23" s="20">
        <f>SUM(香川④!X10:X13)</f>
        <v>10</v>
      </c>
      <c r="S23" s="397" t="s">
        <v>425</v>
      </c>
    </row>
    <row r="24" spans="1:19" ht="26.25" customHeight="1" x14ac:dyDescent="0.15">
      <c r="A24" s="212"/>
      <c r="B24" s="661"/>
      <c r="C24" s="659"/>
      <c r="D24" s="659"/>
      <c r="E24" s="659"/>
      <c r="F24" s="659"/>
      <c r="G24" s="677"/>
      <c r="H24" s="674"/>
      <c r="I24" s="672"/>
      <c r="K24" s="212"/>
      <c r="L24" s="660" t="s">
        <v>168</v>
      </c>
      <c r="M24" s="18">
        <f>香川④!C12</f>
        <v>1350</v>
      </c>
      <c r="N24" s="658">
        <f>香川④!I14</f>
        <v>90</v>
      </c>
      <c r="O24" s="676" t="s">
        <v>177</v>
      </c>
      <c r="P24" s="676" t="s">
        <v>177</v>
      </c>
      <c r="Q24" s="676" t="s">
        <v>169</v>
      </c>
      <c r="R24" s="676" t="s">
        <v>177</v>
      </c>
      <c r="S24" s="397" t="s">
        <v>425</v>
      </c>
    </row>
    <row r="25" spans="1:19" ht="24.75" customHeight="1" x14ac:dyDescent="0.15">
      <c r="A25" s="641" t="s">
        <v>92</v>
      </c>
      <c r="B25" s="641"/>
      <c r="C25" s="641"/>
      <c r="D25" s="641"/>
      <c r="E25" s="641"/>
      <c r="F25" s="641"/>
      <c r="G25" s="641"/>
      <c r="H25" s="641"/>
      <c r="I25" s="641"/>
      <c r="K25" s="211"/>
      <c r="L25" s="675"/>
      <c r="M25" s="148" t="s">
        <v>175</v>
      </c>
      <c r="N25" s="655"/>
      <c r="O25" s="669"/>
      <c r="P25" s="669"/>
      <c r="Q25" s="669"/>
      <c r="R25" s="669"/>
      <c r="S25" s="67"/>
    </row>
    <row r="26" spans="1:19" ht="24.75" customHeight="1" x14ac:dyDescent="0.15">
      <c r="K26" s="646" t="s">
        <v>10</v>
      </c>
      <c r="L26" s="647"/>
      <c r="M26" s="654">
        <f>香川④!C23</f>
        <v>9700</v>
      </c>
      <c r="N26" s="654">
        <f>SUM(香川④!I17,香川④!I18,香川④!I19)</f>
        <v>2820</v>
      </c>
      <c r="O26" s="14">
        <f>香川④!O23</f>
        <v>2840</v>
      </c>
      <c r="P26" s="14">
        <f>香川④!R23</f>
        <v>305</v>
      </c>
      <c r="Q26" s="654">
        <f>香川④!U23</f>
        <v>280</v>
      </c>
      <c r="R26" s="650">
        <f>香川④!X23</f>
        <v>630</v>
      </c>
      <c r="S26" s="652">
        <f>市郡別!K21</f>
        <v>460</v>
      </c>
    </row>
    <row r="27" spans="1:19" ht="24.75" customHeight="1" x14ac:dyDescent="0.15">
      <c r="K27" s="648"/>
      <c r="L27" s="649"/>
      <c r="M27" s="655"/>
      <c r="N27" s="655"/>
      <c r="O27" s="656" t="s">
        <v>179</v>
      </c>
      <c r="P27" s="657"/>
      <c r="Q27" s="655"/>
      <c r="R27" s="651"/>
      <c r="S27" s="653"/>
    </row>
    <row r="28" spans="1:19" ht="24.75" customHeight="1" x14ac:dyDescent="0.15">
      <c r="K28" s="644" t="s">
        <v>5</v>
      </c>
      <c r="L28" s="645"/>
      <c r="M28" s="14">
        <f>香川④!C31</f>
        <v>5700</v>
      </c>
      <c r="N28" s="14">
        <f>香川④!I31</f>
        <v>940</v>
      </c>
      <c r="O28" s="14">
        <f>香川④!O31</f>
        <v>1200</v>
      </c>
      <c r="P28" s="14">
        <f>香川④!R31</f>
        <v>970</v>
      </c>
      <c r="Q28" s="14">
        <f>香川④!U31</f>
        <v>1100</v>
      </c>
      <c r="R28" s="14">
        <f>香川④!X31</f>
        <v>450</v>
      </c>
      <c r="S28" s="393" t="s">
        <v>425</v>
      </c>
    </row>
    <row r="29" spans="1:19" ht="24.75" customHeight="1" x14ac:dyDescent="0.15">
      <c r="K29" s="642" t="s">
        <v>161</v>
      </c>
      <c r="L29" s="643"/>
      <c r="M29" s="308">
        <f>SUM(C4,C6,C16,C17,C18,C20:C21,M4:M8,M10,M16,M26:M28)</f>
        <v>176700</v>
      </c>
      <c r="N29" s="308">
        <f>SUM(D4:D6,D16,D18:D21,N4:N10,N16,N26:N28)</f>
        <v>41370</v>
      </c>
      <c r="O29" s="308">
        <f t="shared" ref="O29:R29" si="0">SUM(E4:E6,E16,E18:E21,O4:O10,O16,O26:O28)</f>
        <v>29645</v>
      </c>
      <c r="P29" s="308">
        <f t="shared" si="0"/>
        <v>10080</v>
      </c>
      <c r="Q29" s="308">
        <f t="shared" si="0"/>
        <v>3770</v>
      </c>
      <c r="R29" s="308">
        <f t="shared" si="0"/>
        <v>12075</v>
      </c>
      <c r="S29" s="309">
        <f>SUM(I4:I6,I16,I18:I21,S4:S10,S16,S26:S28)</f>
        <v>11180</v>
      </c>
    </row>
    <row r="30" spans="1:19" ht="24.75" customHeight="1" x14ac:dyDescent="0.15">
      <c r="K30" s="641" t="s">
        <v>92</v>
      </c>
      <c r="L30" s="641"/>
      <c r="M30" s="641"/>
      <c r="N30" s="641"/>
      <c r="O30" s="641"/>
      <c r="P30" s="641"/>
      <c r="Q30" s="641"/>
      <c r="R30" s="641"/>
      <c r="S30" s="641"/>
    </row>
    <row r="31" spans="1:19" ht="19.5" customHeight="1" x14ac:dyDescent="0.15">
      <c r="R31" s="640" t="str">
        <f>取り扱い基準!C35</f>
        <v>2024年8月現在</v>
      </c>
      <c r="S31" s="640"/>
    </row>
    <row r="32" spans="1:19"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spans="1:9" ht="17.100000000000001" customHeight="1" x14ac:dyDescent="0.15"/>
    <row r="50" spans="1:9" ht="17.100000000000001" customHeight="1" x14ac:dyDescent="0.15"/>
    <row r="51" spans="1:9" ht="17.100000000000001" customHeight="1" x14ac:dyDescent="0.15"/>
    <row r="52" spans="1:9" ht="9" customHeight="1" x14ac:dyDescent="0.15">
      <c r="A52" s="2"/>
      <c r="B52" s="2"/>
      <c r="C52" s="2"/>
      <c r="D52" s="2"/>
      <c r="E52" s="2"/>
      <c r="F52" s="2"/>
      <c r="G52" s="2"/>
      <c r="H52" s="2"/>
      <c r="I52" s="2"/>
    </row>
    <row r="53" spans="1:9" ht="9" customHeight="1" x14ac:dyDescent="0.15">
      <c r="A53" s="2"/>
      <c r="B53" s="2"/>
      <c r="C53" s="2"/>
      <c r="D53" s="2"/>
      <c r="E53" s="2"/>
      <c r="F53" s="2"/>
      <c r="G53" s="2"/>
      <c r="H53" s="2"/>
      <c r="I53" s="2"/>
    </row>
    <row r="54" spans="1:9" ht="15" customHeight="1" x14ac:dyDescent="0.15"/>
    <row r="55" spans="1:9" ht="15" customHeight="1" x14ac:dyDescent="0.15"/>
    <row r="56" spans="1:9" ht="15" customHeight="1" x14ac:dyDescent="0.15"/>
  </sheetData>
  <sheetProtection algorithmName="SHA-512" hashValue="lM4oLoIjImwTpT7IMVYwhurtObzVb5Ye1V7ja97o2bgdW1tHNq9iuRprRsr6wareOHN+LMhSw0H7Mtaow4mrYw==" saltValue="gE/mQaP34MdE3N3CyJOxDw==" spinCount="100000" sheet="1" objects="1" scenarios="1" selectLockedCells="1"/>
  <mergeCells count="122">
    <mergeCell ref="R14:R15"/>
    <mergeCell ref="L14:L15"/>
    <mergeCell ref="H14:H15"/>
    <mergeCell ref="N8:N9"/>
    <mergeCell ref="E9:E10"/>
    <mergeCell ref="A16:B16"/>
    <mergeCell ref="G14:G15"/>
    <mergeCell ref="O11:O12"/>
    <mergeCell ref="H9:H10"/>
    <mergeCell ref="P11:P12"/>
    <mergeCell ref="O8:O9"/>
    <mergeCell ref="I14:I15"/>
    <mergeCell ref="H11:H13"/>
    <mergeCell ref="P13:P15"/>
    <mergeCell ref="O13:O15"/>
    <mergeCell ref="N11:N12"/>
    <mergeCell ref="D7:D8"/>
    <mergeCell ref="E7:E8"/>
    <mergeCell ref="H7:H8"/>
    <mergeCell ref="G7:G8"/>
    <mergeCell ref="E14:E15"/>
    <mergeCell ref="I9:I10"/>
    <mergeCell ref="B14:B15"/>
    <mergeCell ref="C14:C15"/>
    <mergeCell ref="Q6:Q7"/>
    <mergeCell ref="A3:B3"/>
    <mergeCell ref="A4:B5"/>
    <mergeCell ref="G9:G10"/>
    <mergeCell ref="G4:G5"/>
    <mergeCell ref="M6:M7"/>
    <mergeCell ref="N6:N7"/>
    <mergeCell ref="P6:P7"/>
    <mergeCell ref="D4:D5"/>
    <mergeCell ref="E4:E5"/>
    <mergeCell ref="F4:F5"/>
    <mergeCell ref="H4:H5"/>
    <mergeCell ref="O4:O5"/>
    <mergeCell ref="P4:P5"/>
    <mergeCell ref="K4:L5"/>
    <mergeCell ref="O6:O7"/>
    <mergeCell ref="I4:I5"/>
    <mergeCell ref="S4:S5"/>
    <mergeCell ref="S13:S15"/>
    <mergeCell ref="S8:S9"/>
    <mergeCell ref="S11:S12"/>
    <mergeCell ref="S6:S7"/>
    <mergeCell ref="Q13:Q15"/>
    <mergeCell ref="R11:R12"/>
    <mergeCell ref="R8:R9"/>
    <mergeCell ref="N26:N27"/>
    <mergeCell ref="Q24:Q25"/>
    <mergeCell ref="R18:R20"/>
    <mergeCell ref="Q18:Q20"/>
    <mergeCell ref="P18:P19"/>
    <mergeCell ref="O18:O20"/>
    <mergeCell ref="Q4:Q5"/>
    <mergeCell ref="R6:R7"/>
    <mergeCell ref="R24:R25"/>
    <mergeCell ref="P24:P25"/>
    <mergeCell ref="O24:O25"/>
    <mergeCell ref="R21:R22"/>
    <mergeCell ref="Q21:Q22"/>
    <mergeCell ref="Q11:Q12"/>
    <mergeCell ref="R4:R5"/>
    <mergeCell ref="Q8:Q9"/>
    <mergeCell ref="A1:E2"/>
    <mergeCell ref="P8:P9"/>
    <mergeCell ref="M4:M5"/>
    <mergeCell ref="N4:N5"/>
    <mergeCell ref="A6:B6"/>
    <mergeCell ref="B9:B10"/>
    <mergeCell ref="D9:D10"/>
    <mergeCell ref="K8:L9"/>
    <mergeCell ref="P21:P22"/>
    <mergeCell ref="F18:F19"/>
    <mergeCell ref="K16:L16"/>
    <mergeCell ref="F9:F10"/>
    <mergeCell ref="A18:B19"/>
    <mergeCell ref="A21:B21"/>
    <mergeCell ref="C18:C19"/>
    <mergeCell ref="D18:D19"/>
    <mergeCell ref="K6:L7"/>
    <mergeCell ref="K10:L10"/>
    <mergeCell ref="L11:L12"/>
    <mergeCell ref="A17:B17"/>
    <mergeCell ref="D17:I17"/>
    <mergeCell ref="D14:D15"/>
    <mergeCell ref="E23:E24"/>
    <mergeCell ref="B23:B24"/>
    <mergeCell ref="E18:E19"/>
    <mergeCell ref="C4:C5"/>
    <mergeCell ref="C9:C10"/>
    <mergeCell ref="N13:N15"/>
    <mergeCell ref="F14:F15"/>
    <mergeCell ref="K3:L3"/>
    <mergeCell ref="G18:G19"/>
    <mergeCell ref="I18:I19"/>
    <mergeCell ref="M21:M22"/>
    <mergeCell ref="N21:N22"/>
    <mergeCell ref="I23:I24"/>
    <mergeCell ref="H23:H24"/>
    <mergeCell ref="H18:H19"/>
    <mergeCell ref="L24:L25"/>
    <mergeCell ref="N24:N25"/>
    <mergeCell ref="A25:I25"/>
    <mergeCell ref="G23:G24"/>
    <mergeCell ref="A20:B20"/>
    <mergeCell ref="C23:C24"/>
    <mergeCell ref="D23:D24"/>
    <mergeCell ref="F23:F24"/>
    <mergeCell ref="L21:L22"/>
    <mergeCell ref="S21:S22"/>
    <mergeCell ref="R31:S31"/>
    <mergeCell ref="K30:S30"/>
    <mergeCell ref="K29:L29"/>
    <mergeCell ref="K28:L28"/>
    <mergeCell ref="K26:L27"/>
    <mergeCell ref="R26:R27"/>
    <mergeCell ref="S26:S27"/>
    <mergeCell ref="Q26:Q27"/>
    <mergeCell ref="O27:P27"/>
    <mergeCell ref="M26:M27"/>
  </mergeCells>
  <phoneticPr fontId="2"/>
  <printOptions horizontalCentered="1" verticalCentered="1"/>
  <pageMargins left="0.19685039370078741" right="0.19685039370078741" top="0.47244094488188981" bottom="0.59055118110236227" header="0.27559055118110237" footer="0.35433070866141736"/>
  <pageSetup paperSize="9" scale="72" orientation="landscape" r:id="rId1"/>
  <headerFooter alignWithMargins="0">
    <oddFooter>&amp;R株式会社 読宣四国</oddFooter>
  </headerFooter>
  <rowBreaks count="2" manualBreakCount="2">
    <brk id="31" max="18" man="1"/>
    <brk id="53"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D92"/>
  <sheetViews>
    <sheetView showGridLines="0" showZeros="0" tabSelected="1" view="pageBreakPreview" zoomScale="62" zoomScaleNormal="66" zoomScaleSheetLayoutView="62" workbookViewId="0">
      <selection activeCell="U4" sqref="U4:V4"/>
    </sheetView>
  </sheetViews>
  <sheetFormatPr defaultRowHeight="13.5" x14ac:dyDescent="0.15"/>
  <cols>
    <col min="1" max="1" width="6.625" style="68" customWidth="1"/>
    <col min="2" max="2" width="11" style="68" customWidth="1"/>
    <col min="3" max="3" width="10" style="68" customWidth="1"/>
    <col min="4" max="5" width="9.625" style="68" customWidth="1"/>
    <col min="6" max="8" width="11.625" style="68" hidden="1" customWidth="1"/>
    <col min="9" max="18" width="9.625" style="68" customWidth="1"/>
    <col min="19" max="19" width="8.625" style="68" customWidth="1"/>
    <col min="20" max="20" width="10.625" style="68" customWidth="1"/>
    <col min="21" max="21" width="9.625" style="68" customWidth="1"/>
    <col min="22" max="22" width="12.375" style="68" customWidth="1"/>
    <col min="23" max="16384" width="9" style="72"/>
  </cols>
  <sheetData>
    <row r="1" spans="1:28" ht="127.5" customHeight="1" x14ac:dyDescent="0.15"/>
    <row r="2" spans="1:28" ht="28.5" customHeight="1" x14ac:dyDescent="0.15">
      <c r="A2" s="72"/>
      <c r="B2" s="72"/>
      <c r="C2" s="72"/>
      <c r="D2" s="73"/>
      <c r="E2" s="72"/>
      <c r="F2" s="72"/>
      <c r="G2" s="72"/>
      <c r="H2" s="72"/>
      <c r="I2" s="72"/>
      <c r="J2" s="72"/>
      <c r="K2" s="72"/>
      <c r="L2" s="72"/>
      <c r="M2" s="72"/>
      <c r="N2" s="72"/>
      <c r="O2" s="72"/>
      <c r="P2" s="72"/>
      <c r="Q2" s="72"/>
      <c r="R2" s="72"/>
      <c r="S2" s="72"/>
      <c r="T2" s="72"/>
      <c r="U2" s="72"/>
      <c r="V2" s="72"/>
      <c r="AB2" s="558"/>
    </row>
    <row r="3" spans="1:28" ht="22.5" customHeight="1" x14ac:dyDescent="0.15">
      <c r="A3" s="697" t="s">
        <v>48</v>
      </c>
      <c r="B3" s="698"/>
      <c r="C3" s="698"/>
      <c r="D3" s="707" t="s">
        <v>49</v>
      </c>
      <c r="E3" s="707"/>
      <c r="F3" s="208"/>
      <c r="G3" s="208"/>
      <c r="H3" s="208"/>
      <c r="I3" s="705" t="s">
        <v>303</v>
      </c>
      <c r="J3" s="706"/>
      <c r="K3" s="707" t="s">
        <v>262</v>
      </c>
      <c r="L3" s="707"/>
      <c r="M3" s="707" t="s">
        <v>50</v>
      </c>
      <c r="N3" s="707"/>
      <c r="O3" s="707"/>
      <c r="P3" s="707"/>
      <c r="Q3" s="707" t="s">
        <v>51</v>
      </c>
      <c r="R3" s="707"/>
      <c r="S3" s="707"/>
      <c r="T3" s="707"/>
      <c r="U3" s="707" t="s">
        <v>52</v>
      </c>
      <c r="V3" s="708"/>
      <c r="W3" s="167"/>
      <c r="X3" s="73"/>
      <c r="Y3" s="73"/>
    </row>
    <row r="4" spans="1:28" ht="27.95" customHeight="1" x14ac:dyDescent="0.15">
      <c r="A4" s="699"/>
      <c r="B4" s="700"/>
      <c r="C4" s="701"/>
      <c r="D4" s="703">
        <f>IF(K4="","",V24)</f>
        <v>0</v>
      </c>
      <c r="E4" s="704"/>
      <c r="F4" s="71"/>
      <c r="G4" s="71"/>
      <c r="H4" s="71"/>
      <c r="I4" s="715" t="str">
        <f>IF(K4="-","-",U34)</f>
        <v>-</v>
      </c>
      <c r="J4" s="716"/>
      <c r="K4" s="713" t="s">
        <v>430</v>
      </c>
      <c r="L4" s="714"/>
      <c r="M4" s="717"/>
      <c r="N4" s="717"/>
      <c r="O4" s="717"/>
      <c r="P4" s="717"/>
      <c r="Q4" s="717"/>
      <c r="R4" s="717"/>
      <c r="S4" s="717"/>
      <c r="T4" s="717"/>
      <c r="U4" s="711"/>
      <c r="V4" s="712"/>
      <c r="W4" s="75"/>
      <c r="X4" s="75"/>
      <c r="Y4" s="75"/>
      <c r="AB4"/>
    </row>
    <row r="5" spans="1:28" ht="16.5" customHeight="1" x14ac:dyDescent="0.15">
      <c r="A5" s="702" t="s">
        <v>1</v>
      </c>
      <c r="B5" s="702"/>
      <c r="C5" s="702"/>
      <c r="D5" s="750" t="str">
        <f>取り扱い基準!C35</f>
        <v>2024年8月現在</v>
      </c>
      <c r="E5" s="750"/>
      <c r="F5" s="73"/>
      <c r="G5" s="73"/>
      <c r="H5" s="73"/>
      <c r="I5" s="73"/>
      <c r="J5" s="73"/>
      <c r="K5" s="73"/>
      <c r="L5" s="73"/>
      <c r="M5" s="73"/>
      <c r="N5" s="73"/>
      <c r="O5" s="73"/>
      <c r="P5" s="73"/>
      <c r="Q5" s="73"/>
      <c r="R5" s="73"/>
      <c r="S5" s="73"/>
      <c r="T5" s="73"/>
      <c r="U5" s="72"/>
      <c r="V5" s="72"/>
    </row>
    <row r="6" spans="1:28" ht="16.5" customHeight="1" x14ac:dyDescent="0.15">
      <c r="A6" s="702"/>
      <c r="B6" s="702"/>
      <c r="C6" s="702"/>
      <c r="D6" s="750"/>
      <c r="E6" s="750"/>
      <c r="F6" s="73"/>
      <c r="G6" s="73"/>
      <c r="H6" s="73"/>
      <c r="I6" s="73"/>
      <c r="J6" s="73"/>
      <c r="K6" s="73"/>
      <c r="L6" s="73"/>
      <c r="M6" s="73"/>
      <c r="N6" s="73"/>
      <c r="O6" s="73"/>
      <c r="P6" s="73"/>
      <c r="Q6" s="73"/>
      <c r="R6" s="73"/>
      <c r="S6" s="73"/>
      <c r="T6" s="73"/>
      <c r="U6" s="72"/>
      <c r="V6" s="72"/>
    </row>
    <row r="7" spans="1:28" ht="21.95" customHeight="1" x14ac:dyDescent="0.15">
      <c r="A7" s="693" t="s">
        <v>141</v>
      </c>
      <c r="B7" s="693"/>
      <c r="C7" s="694"/>
      <c r="D7" s="709" t="s">
        <v>44</v>
      </c>
      <c r="E7" s="710"/>
      <c r="F7" s="207"/>
      <c r="G7" s="207"/>
      <c r="H7" s="207"/>
      <c r="I7" s="709" t="s">
        <v>54</v>
      </c>
      <c r="J7" s="710"/>
      <c r="K7" s="709" t="s">
        <v>507</v>
      </c>
      <c r="L7" s="710"/>
      <c r="M7" s="709" t="s">
        <v>55</v>
      </c>
      <c r="N7" s="710"/>
      <c r="O7" s="709" t="s">
        <v>56</v>
      </c>
      <c r="P7" s="710"/>
      <c r="Q7" s="709" t="s">
        <v>57</v>
      </c>
      <c r="R7" s="710"/>
      <c r="S7" s="709" t="s">
        <v>58</v>
      </c>
      <c r="T7" s="710"/>
      <c r="U7" s="695" t="s">
        <v>59</v>
      </c>
      <c r="V7" s="695"/>
    </row>
    <row r="8" spans="1:28" ht="21.95" customHeight="1" x14ac:dyDescent="0.15">
      <c r="A8" s="695"/>
      <c r="B8" s="695"/>
      <c r="C8" s="696"/>
      <c r="D8" s="586" t="s">
        <v>287</v>
      </c>
      <c r="E8" s="587" t="s">
        <v>289</v>
      </c>
      <c r="F8" s="588"/>
      <c r="G8" s="588"/>
      <c r="H8" s="588"/>
      <c r="I8" s="586" t="s">
        <v>287</v>
      </c>
      <c r="J8" s="587" t="s">
        <v>289</v>
      </c>
      <c r="K8" s="586" t="s">
        <v>287</v>
      </c>
      <c r="L8" s="587" t="s">
        <v>289</v>
      </c>
      <c r="M8" s="586" t="s">
        <v>287</v>
      </c>
      <c r="N8" s="587" t="s">
        <v>289</v>
      </c>
      <c r="O8" s="586" t="s">
        <v>287</v>
      </c>
      <c r="P8" s="587" t="s">
        <v>289</v>
      </c>
      <c r="Q8" s="586" t="s">
        <v>287</v>
      </c>
      <c r="R8" s="587" t="s">
        <v>289</v>
      </c>
      <c r="S8" s="586" t="s">
        <v>287</v>
      </c>
      <c r="T8" s="587" t="s">
        <v>289</v>
      </c>
      <c r="U8" s="586" t="s">
        <v>288</v>
      </c>
      <c r="V8" s="589" t="s">
        <v>60</v>
      </c>
      <c r="Y8"/>
      <c r="AB8"/>
    </row>
    <row r="9" spans="1:28" ht="24" customHeight="1" x14ac:dyDescent="0.15">
      <c r="A9" s="689" t="s">
        <v>90</v>
      </c>
      <c r="B9" s="689"/>
      <c r="C9" s="690"/>
      <c r="D9" s="570">
        <f>香川①!F32</f>
        <v>63700</v>
      </c>
      <c r="E9" s="571">
        <f>香川①!G32</f>
        <v>0</v>
      </c>
      <c r="F9" s="571"/>
      <c r="G9" s="571"/>
      <c r="H9" s="571"/>
      <c r="I9" s="572">
        <f>SUM(香川①!I32)</f>
        <v>12410</v>
      </c>
      <c r="J9" s="573">
        <f>SUM(香川①!J32)</f>
        <v>0</v>
      </c>
      <c r="K9" s="572">
        <f>SUM(香川①!L32)</f>
        <v>6805</v>
      </c>
      <c r="L9" s="574">
        <f>SUM(香川①!M32)</f>
        <v>0</v>
      </c>
      <c r="M9" s="572">
        <f>香川①!O32</f>
        <v>11240</v>
      </c>
      <c r="N9" s="574">
        <f>香川①!P32</f>
        <v>0</v>
      </c>
      <c r="O9" s="572">
        <f>香川①!R32</f>
        <v>4425</v>
      </c>
      <c r="P9" s="574">
        <f>香川①!S32</f>
        <v>0</v>
      </c>
      <c r="Q9" s="572">
        <f>香川①!U32</f>
        <v>2080</v>
      </c>
      <c r="R9" s="574">
        <f>香川①!V32</f>
        <v>0</v>
      </c>
      <c r="S9" s="575">
        <f>香川①!X32</f>
        <v>6155</v>
      </c>
      <c r="T9" s="576">
        <f>香川①!Y32</f>
        <v>0</v>
      </c>
      <c r="U9" s="577">
        <f t="shared" ref="U9:U23" si="0">SUM(D9,I9,M9,O9,Q9,S9,K9)</f>
        <v>106815</v>
      </c>
      <c r="V9" s="578">
        <f t="shared" ref="V9:V23" si="1">IF($K$3="","",SUM(E9,J9,N9,P9,R9,T9,L9))</f>
        <v>0</v>
      </c>
    </row>
    <row r="10" spans="1:28" ht="24" customHeight="1" x14ac:dyDescent="0.15">
      <c r="A10" s="689" t="s">
        <v>83</v>
      </c>
      <c r="B10" s="689"/>
      <c r="C10" s="690"/>
      <c r="D10" s="570">
        <f>香川②!F15</f>
        <v>16050</v>
      </c>
      <c r="E10" s="571">
        <f>香川②!G15</f>
        <v>0</v>
      </c>
      <c r="F10" s="571"/>
      <c r="G10" s="571"/>
      <c r="H10" s="571"/>
      <c r="I10" s="579">
        <f>SUM(香川②!I15)</f>
        <v>2530</v>
      </c>
      <c r="J10" s="580">
        <f>SUM(香川②!J15)</f>
        <v>0</v>
      </c>
      <c r="K10" s="579">
        <f>SUM(香川②!L15)</f>
        <v>875</v>
      </c>
      <c r="L10" s="574">
        <f>SUM(香川②!M15)</f>
        <v>0</v>
      </c>
      <c r="M10" s="572">
        <f>香川②!O15</f>
        <v>2065</v>
      </c>
      <c r="N10" s="574">
        <f>香川②!P15</f>
        <v>0</v>
      </c>
      <c r="O10" s="572">
        <f>香川②!R15</f>
        <v>385</v>
      </c>
      <c r="P10" s="574">
        <f>香川②!S15</f>
        <v>0</v>
      </c>
      <c r="Q10" s="572">
        <f>香川②!U15</f>
        <v>0</v>
      </c>
      <c r="R10" s="574">
        <f>香川②!V15</f>
        <v>0</v>
      </c>
      <c r="S10" s="575">
        <f>香川②!X15</f>
        <v>895</v>
      </c>
      <c r="T10" s="576">
        <f>香川②!Y15</f>
        <v>0</v>
      </c>
      <c r="U10" s="577">
        <f t="shared" si="0"/>
        <v>22800</v>
      </c>
      <c r="V10" s="578">
        <f t="shared" si="1"/>
        <v>0</v>
      </c>
    </row>
    <row r="11" spans="1:28" ht="24" customHeight="1" x14ac:dyDescent="0.15">
      <c r="A11" s="691" t="s">
        <v>3</v>
      </c>
      <c r="B11" s="691"/>
      <c r="C11" s="692"/>
      <c r="D11" s="572">
        <f>香川②!F20</f>
        <v>5150</v>
      </c>
      <c r="E11" s="574">
        <f>香川②!G20</f>
        <v>0</v>
      </c>
      <c r="F11" s="574"/>
      <c r="G11" s="574"/>
      <c r="H11" s="574"/>
      <c r="I11" s="572">
        <f>香川②!I20</f>
        <v>760</v>
      </c>
      <c r="J11" s="573">
        <f>香川②!J20</f>
        <v>0</v>
      </c>
      <c r="K11" s="572"/>
      <c r="L11" s="574">
        <v>0</v>
      </c>
      <c r="M11" s="572">
        <f>香川②!O20</f>
        <v>600</v>
      </c>
      <c r="N11" s="574">
        <f>香川②!P20</f>
        <v>0</v>
      </c>
      <c r="O11" s="572">
        <f>香川②!R20</f>
        <v>90</v>
      </c>
      <c r="P11" s="574">
        <f>香川②!S20</f>
        <v>0</v>
      </c>
      <c r="Q11" s="572">
        <f>香川②!U20</f>
        <v>120</v>
      </c>
      <c r="R11" s="574">
        <f>香川②!V20</f>
        <v>0</v>
      </c>
      <c r="S11" s="575">
        <f>香川②!X20</f>
        <v>260</v>
      </c>
      <c r="T11" s="576">
        <f>香川②!Y20</f>
        <v>0</v>
      </c>
      <c r="U11" s="577">
        <f t="shared" si="0"/>
        <v>6980</v>
      </c>
      <c r="V11" s="578">
        <f t="shared" si="1"/>
        <v>0</v>
      </c>
    </row>
    <row r="12" spans="1:28" ht="24" customHeight="1" x14ac:dyDescent="0.15">
      <c r="A12" s="691" t="s">
        <v>2</v>
      </c>
      <c r="B12" s="691"/>
      <c r="C12" s="692"/>
      <c r="D12" s="719" t="s">
        <v>265</v>
      </c>
      <c r="E12" s="720"/>
      <c r="F12" s="581"/>
      <c r="G12" s="581"/>
      <c r="H12" s="581"/>
      <c r="I12" s="719" t="s">
        <v>266</v>
      </c>
      <c r="J12" s="720"/>
      <c r="K12" s="572"/>
      <c r="L12" s="582"/>
      <c r="M12" s="719" t="s">
        <v>266</v>
      </c>
      <c r="N12" s="721"/>
      <c r="O12" s="721"/>
      <c r="P12" s="721"/>
      <c r="Q12" s="721"/>
      <c r="R12" s="721"/>
      <c r="S12" s="721"/>
      <c r="T12" s="720"/>
      <c r="U12" s="577">
        <f t="shared" si="0"/>
        <v>0</v>
      </c>
      <c r="V12" s="578">
        <f t="shared" si="1"/>
        <v>0</v>
      </c>
      <c r="Z12"/>
    </row>
    <row r="13" spans="1:28" ht="24" customHeight="1" x14ac:dyDescent="0.15">
      <c r="A13" s="691" t="s">
        <v>71</v>
      </c>
      <c r="B13" s="691"/>
      <c r="C13" s="692"/>
      <c r="D13" s="572">
        <f>香川②!F32</f>
        <v>11300</v>
      </c>
      <c r="E13" s="574">
        <f>香川②!G32</f>
        <v>0</v>
      </c>
      <c r="F13" s="574"/>
      <c r="G13" s="574"/>
      <c r="H13" s="574"/>
      <c r="I13" s="572">
        <f>香川②!I32</f>
        <v>1940</v>
      </c>
      <c r="J13" s="573">
        <f>香川②!J32</f>
        <v>0</v>
      </c>
      <c r="K13" s="572"/>
      <c r="L13" s="574">
        <v>0</v>
      </c>
      <c r="M13" s="572">
        <f>香川②!O32</f>
        <v>1050</v>
      </c>
      <c r="N13" s="574">
        <f>香川②!P32</f>
        <v>0</v>
      </c>
      <c r="O13" s="572">
        <f>香川②!R32</f>
        <v>270</v>
      </c>
      <c r="P13" s="574">
        <f>香川②!S32</f>
        <v>0</v>
      </c>
      <c r="Q13" s="572">
        <f>香川②!U32</f>
        <v>0</v>
      </c>
      <c r="R13" s="574">
        <f>香川②!V32</f>
        <v>0</v>
      </c>
      <c r="S13" s="575">
        <f>香川②!X32</f>
        <v>440</v>
      </c>
      <c r="T13" s="576">
        <f>香川②!Y32</f>
        <v>0</v>
      </c>
      <c r="U13" s="577">
        <f t="shared" si="0"/>
        <v>15000</v>
      </c>
      <c r="V13" s="578">
        <f t="shared" si="1"/>
        <v>0</v>
      </c>
    </row>
    <row r="14" spans="1:28" ht="24" customHeight="1" x14ac:dyDescent="0.15">
      <c r="A14" s="691" t="s">
        <v>72</v>
      </c>
      <c r="B14" s="691"/>
      <c r="C14" s="692"/>
      <c r="D14" s="572">
        <f>香川②!F38</f>
        <v>6750</v>
      </c>
      <c r="E14" s="574">
        <f>香川②!G38</f>
        <v>0</v>
      </c>
      <c r="F14" s="574"/>
      <c r="G14" s="574"/>
      <c r="H14" s="574"/>
      <c r="I14" s="572">
        <f>香川②!I38</f>
        <v>1480</v>
      </c>
      <c r="J14" s="573">
        <f>香川②!J38</f>
        <v>0</v>
      </c>
      <c r="K14" s="572"/>
      <c r="L14" s="574">
        <v>0</v>
      </c>
      <c r="M14" s="572">
        <f>香川②!O38</f>
        <v>900</v>
      </c>
      <c r="N14" s="574">
        <f>香川②!P38</f>
        <v>0</v>
      </c>
      <c r="O14" s="572">
        <f>香川②!R38</f>
        <v>190</v>
      </c>
      <c r="P14" s="574">
        <f>香川②!S38</f>
        <v>0</v>
      </c>
      <c r="Q14" s="572">
        <f>香川②!U38</f>
        <v>0</v>
      </c>
      <c r="R14" s="574">
        <f>香川②!V38</f>
        <v>0</v>
      </c>
      <c r="S14" s="575">
        <f>香川②!X38</f>
        <v>310</v>
      </c>
      <c r="T14" s="576">
        <f>香川②!Y38</f>
        <v>0</v>
      </c>
      <c r="U14" s="577">
        <f t="shared" si="0"/>
        <v>9630</v>
      </c>
      <c r="V14" s="578">
        <f t="shared" si="1"/>
        <v>0</v>
      </c>
    </row>
    <row r="15" spans="1:28" ht="24" customHeight="1" x14ac:dyDescent="0.15">
      <c r="A15" s="691" t="s">
        <v>4</v>
      </c>
      <c r="B15" s="691"/>
      <c r="C15" s="692"/>
      <c r="D15" s="583">
        <f>香川③!F11</f>
        <v>7850</v>
      </c>
      <c r="E15" s="584">
        <f>香川③!G11</f>
        <v>0</v>
      </c>
      <c r="F15" s="584"/>
      <c r="G15" s="584"/>
      <c r="H15" s="584"/>
      <c r="I15" s="583">
        <f>SUM(香川③!I11)</f>
        <v>1800</v>
      </c>
      <c r="J15" s="585">
        <f>SUM(香川③!J11)</f>
        <v>0</v>
      </c>
      <c r="K15" s="583">
        <f>SUM(香川③!L11)</f>
        <v>330</v>
      </c>
      <c r="L15" s="584">
        <f>SUM(香川③!M11)</f>
        <v>0</v>
      </c>
      <c r="M15" s="583">
        <f>香川③!O11</f>
        <v>820</v>
      </c>
      <c r="N15" s="584">
        <f>香川③!P11</f>
        <v>0</v>
      </c>
      <c r="O15" s="583">
        <f>香川③!R11</f>
        <v>215</v>
      </c>
      <c r="P15" s="584">
        <f>香川③!S11</f>
        <v>0</v>
      </c>
      <c r="Q15" s="583">
        <f>香川③!U11</f>
        <v>0</v>
      </c>
      <c r="R15" s="584">
        <f>香川③!V11</f>
        <v>0</v>
      </c>
      <c r="S15" s="583">
        <f>香川③!X11</f>
        <v>355</v>
      </c>
      <c r="T15" s="584">
        <f>香川③!Y11</f>
        <v>0</v>
      </c>
      <c r="U15" s="577">
        <f t="shared" si="0"/>
        <v>11370</v>
      </c>
      <c r="V15" s="578">
        <f t="shared" si="1"/>
        <v>0</v>
      </c>
    </row>
    <row r="16" spans="1:28" ht="24" customHeight="1" x14ac:dyDescent="0.15">
      <c r="A16" s="691" t="s">
        <v>6</v>
      </c>
      <c r="B16" s="691"/>
      <c r="C16" s="692"/>
      <c r="D16" s="572">
        <f>香川③!F16</f>
        <v>8500</v>
      </c>
      <c r="E16" s="574">
        <f>香川③!G16</f>
        <v>0</v>
      </c>
      <c r="F16" s="574"/>
      <c r="G16" s="574"/>
      <c r="H16" s="574"/>
      <c r="I16" s="572">
        <f>SUM(香川③!I16)</f>
        <v>4620</v>
      </c>
      <c r="J16" s="573">
        <f>SUM(香川③!J16)</f>
        <v>0</v>
      </c>
      <c r="K16" s="572">
        <f>SUM(香川③!L16)</f>
        <v>965</v>
      </c>
      <c r="L16" s="574">
        <f>SUM(香川③!M16)</f>
        <v>0</v>
      </c>
      <c r="M16" s="572">
        <f>香川③!O16</f>
        <v>1530</v>
      </c>
      <c r="N16" s="574">
        <f>香川③!P16</f>
        <v>0</v>
      </c>
      <c r="O16" s="572">
        <f>香川③!R16</f>
        <v>310</v>
      </c>
      <c r="P16" s="574">
        <f>香川③!S16</f>
        <v>0</v>
      </c>
      <c r="Q16" s="572">
        <f>香川③!U16</f>
        <v>0</v>
      </c>
      <c r="R16" s="574">
        <f>香川③!V16</f>
        <v>0</v>
      </c>
      <c r="S16" s="575">
        <f>香川③!X16</f>
        <v>560</v>
      </c>
      <c r="T16" s="576">
        <f>香川③!Y16</f>
        <v>0</v>
      </c>
      <c r="U16" s="577">
        <f t="shared" si="0"/>
        <v>16485</v>
      </c>
      <c r="V16" s="578">
        <f t="shared" si="1"/>
        <v>0</v>
      </c>
    </row>
    <row r="17" spans="1:30" ht="24" customHeight="1" x14ac:dyDescent="0.15">
      <c r="A17" s="691" t="s">
        <v>7</v>
      </c>
      <c r="B17" s="691"/>
      <c r="C17" s="692"/>
      <c r="D17" s="572">
        <f>香川③!F26</f>
        <v>15050</v>
      </c>
      <c r="E17" s="574">
        <f>香川③!G26</f>
        <v>0</v>
      </c>
      <c r="F17" s="574"/>
      <c r="G17" s="574"/>
      <c r="H17" s="574"/>
      <c r="I17" s="572">
        <f>SUM(香川③!I26)</f>
        <v>5580</v>
      </c>
      <c r="J17" s="573">
        <f>SUM(香川③!J26)</f>
        <v>0</v>
      </c>
      <c r="K17" s="572">
        <f>SUM(香川③!L26)</f>
        <v>1090</v>
      </c>
      <c r="L17" s="574">
        <f>SUM(香川③!M26)</f>
        <v>0</v>
      </c>
      <c r="M17" s="572">
        <f>香川③!O26</f>
        <v>3680</v>
      </c>
      <c r="N17" s="574">
        <f>香川③!P26</f>
        <v>0</v>
      </c>
      <c r="O17" s="572">
        <f>香川③!R26</f>
        <v>2060</v>
      </c>
      <c r="P17" s="574">
        <f>香川③!S26</f>
        <v>0</v>
      </c>
      <c r="Q17" s="572">
        <f>香川③!U26</f>
        <v>190</v>
      </c>
      <c r="R17" s="574">
        <f>香川③!V26</f>
        <v>0</v>
      </c>
      <c r="S17" s="575">
        <f>香川③!X26</f>
        <v>950</v>
      </c>
      <c r="T17" s="576">
        <f>香川③!Y26</f>
        <v>0</v>
      </c>
      <c r="U17" s="577">
        <f t="shared" si="0"/>
        <v>28600</v>
      </c>
      <c r="V17" s="578">
        <f t="shared" si="1"/>
        <v>0</v>
      </c>
    </row>
    <row r="18" spans="1:30" ht="24" customHeight="1" x14ac:dyDescent="0.15">
      <c r="A18" s="691" t="s">
        <v>8</v>
      </c>
      <c r="B18" s="691"/>
      <c r="C18" s="692"/>
      <c r="D18" s="572">
        <f>香川③!F30</f>
        <v>5250</v>
      </c>
      <c r="E18" s="574">
        <f>香川③!G30</f>
        <v>0</v>
      </c>
      <c r="F18" s="574"/>
      <c r="G18" s="574"/>
      <c r="H18" s="574"/>
      <c r="I18" s="572">
        <f>SUM(香川③!I30)</f>
        <v>1500</v>
      </c>
      <c r="J18" s="573">
        <f>SUM(香川③!J30)</f>
        <v>0</v>
      </c>
      <c r="K18" s="572">
        <f>SUM(香川③!L30)</f>
        <v>405</v>
      </c>
      <c r="L18" s="574">
        <f>SUM(香川③!M30)</f>
        <v>0</v>
      </c>
      <c r="M18" s="572">
        <f>香川③!O30</f>
        <v>680</v>
      </c>
      <c r="N18" s="574">
        <f>香川③!P30</f>
        <v>0</v>
      </c>
      <c r="O18" s="572">
        <f>香川③!R30</f>
        <v>250</v>
      </c>
      <c r="P18" s="574">
        <f>香川③!S30</f>
        <v>0</v>
      </c>
      <c r="Q18" s="572">
        <f>香川③!U30</f>
        <v>0</v>
      </c>
      <c r="R18" s="574">
        <f>香川③!V30</f>
        <v>0</v>
      </c>
      <c r="S18" s="575">
        <f>香川③!X30</f>
        <v>220</v>
      </c>
      <c r="T18" s="576">
        <f>香川③!Y30</f>
        <v>0</v>
      </c>
      <c r="U18" s="577">
        <f t="shared" si="0"/>
        <v>8305</v>
      </c>
      <c r="V18" s="578">
        <f t="shared" si="1"/>
        <v>0</v>
      </c>
    </row>
    <row r="19" spans="1:30" ht="24" customHeight="1" x14ac:dyDescent="0.15">
      <c r="A19" s="691" t="s">
        <v>9</v>
      </c>
      <c r="B19" s="691"/>
      <c r="C19" s="692"/>
      <c r="D19" s="572">
        <f>香川③!F37</f>
        <v>8950</v>
      </c>
      <c r="E19" s="574">
        <f>香川③!G37</f>
        <v>0</v>
      </c>
      <c r="F19" s="574"/>
      <c r="G19" s="574"/>
      <c r="H19" s="574"/>
      <c r="I19" s="572">
        <f>SUM(香川③!I37)</f>
        <v>2170</v>
      </c>
      <c r="J19" s="573">
        <f>SUM(香川③!J37)</f>
        <v>0</v>
      </c>
      <c r="K19" s="572">
        <f>SUM(香川③!L37)</f>
        <v>60</v>
      </c>
      <c r="L19" s="574">
        <f>SUM(香川③!M37)</f>
        <v>0</v>
      </c>
      <c r="M19" s="572">
        <f>香川③!O37</f>
        <v>1530</v>
      </c>
      <c r="N19" s="574">
        <f>香川③!P37</f>
        <v>0</v>
      </c>
      <c r="O19" s="572">
        <f>香川③!R37</f>
        <v>350</v>
      </c>
      <c r="P19" s="574">
        <f>香川③!S37</f>
        <v>0</v>
      </c>
      <c r="Q19" s="572">
        <f>香川③!U37</f>
        <v>0</v>
      </c>
      <c r="R19" s="574">
        <f>香川③!V37</f>
        <v>0</v>
      </c>
      <c r="S19" s="575">
        <f>香川③!X37</f>
        <v>420</v>
      </c>
      <c r="T19" s="576">
        <f>香川③!Y37</f>
        <v>0</v>
      </c>
      <c r="U19" s="577">
        <f t="shared" si="0"/>
        <v>13480</v>
      </c>
      <c r="V19" s="578">
        <f t="shared" si="1"/>
        <v>0</v>
      </c>
      <c r="AD19"/>
    </row>
    <row r="20" spans="1:30" ht="24" customHeight="1" x14ac:dyDescent="0.15">
      <c r="A20" s="691" t="s">
        <v>91</v>
      </c>
      <c r="B20" s="691"/>
      <c r="C20" s="692"/>
      <c r="D20" s="572">
        <f>香川④!C16</f>
        <v>12750</v>
      </c>
      <c r="E20" s="574">
        <f>香川④!D16</f>
        <v>0</v>
      </c>
      <c r="F20" s="574"/>
      <c r="G20" s="574"/>
      <c r="H20" s="574"/>
      <c r="I20" s="572">
        <f>SUM(香川④!I16)</f>
        <v>2820</v>
      </c>
      <c r="J20" s="573">
        <f>SUM(香川④!J16)</f>
        <v>0</v>
      </c>
      <c r="K20" s="572">
        <f>SUM(香川④!L16)</f>
        <v>190</v>
      </c>
      <c r="L20" s="574">
        <f>SUM(香川④!M16)</f>
        <v>0</v>
      </c>
      <c r="M20" s="572">
        <f>香川④!O16</f>
        <v>1510</v>
      </c>
      <c r="N20" s="574">
        <f>香川④!P16</f>
        <v>0</v>
      </c>
      <c r="O20" s="572">
        <f>香川④!R16</f>
        <v>260</v>
      </c>
      <c r="P20" s="574">
        <f>香川④!S16</f>
        <v>0</v>
      </c>
      <c r="Q20" s="572">
        <f>香川④!U16</f>
        <v>0</v>
      </c>
      <c r="R20" s="574">
        <f>香川④!V16</f>
        <v>0</v>
      </c>
      <c r="S20" s="575">
        <f>香川④!X16</f>
        <v>430</v>
      </c>
      <c r="T20" s="576">
        <f>香川④!Y16</f>
        <v>0</v>
      </c>
      <c r="U20" s="577">
        <f t="shared" si="0"/>
        <v>17960</v>
      </c>
      <c r="V20" s="578">
        <f t="shared" si="1"/>
        <v>0</v>
      </c>
    </row>
    <row r="21" spans="1:30" ht="24" customHeight="1" x14ac:dyDescent="0.15">
      <c r="A21" s="691" t="s">
        <v>10</v>
      </c>
      <c r="B21" s="691"/>
      <c r="C21" s="692"/>
      <c r="D21" s="583">
        <f>香川④!C23</f>
        <v>9700</v>
      </c>
      <c r="E21" s="584">
        <f>香川④!D23</f>
        <v>0</v>
      </c>
      <c r="F21" s="584"/>
      <c r="G21" s="584"/>
      <c r="H21" s="584"/>
      <c r="I21" s="583">
        <f>SUM(香川④!I23)</f>
        <v>2820</v>
      </c>
      <c r="J21" s="585">
        <f>SUM(香川④!J23)</f>
        <v>0</v>
      </c>
      <c r="K21" s="583">
        <f>SUM(香川④!L23)</f>
        <v>460</v>
      </c>
      <c r="L21" s="584">
        <f>SUM(香川④!M23)</f>
        <v>0</v>
      </c>
      <c r="M21" s="572">
        <f>香川④!O23</f>
        <v>2840</v>
      </c>
      <c r="N21" s="574">
        <f>香川④!P23</f>
        <v>0</v>
      </c>
      <c r="O21" s="572">
        <f>香川④!R23</f>
        <v>305</v>
      </c>
      <c r="P21" s="574">
        <f>香川④!S23</f>
        <v>0</v>
      </c>
      <c r="Q21" s="572">
        <f>香川④!U23</f>
        <v>280</v>
      </c>
      <c r="R21" s="574">
        <f>香川④!V23</f>
        <v>0</v>
      </c>
      <c r="S21" s="575">
        <f>香川④!X23</f>
        <v>630</v>
      </c>
      <c r="T21" s="576">
        <f>香川④!Y23</f>
        <v>0</v>
      </c>
      <c r="U21" s="577">
        <f t="shared" si="0"/>
        <v>17035</v>
      </c>
      <c r="V21" s="578">
        <f t="shared" si="1"/>
        <v>0</v>
      </c>
    </row>
    <row r="22" spans="1:30" ht="24" customHeight="1" x14ac:dyDescent="0.15">
      <c r="A22" s="691" t="s">
        <v>5</v>
      </c>
      <c r="B22" s="691"/>
      <c r="C22" s="692"/>
      <c r="D22" s="572">
        <f>香川④!C31</f>
        <v>5700</v>
      </c>
      <c r="E22" s="574">
        <f>香川④!D31</f>
        <v>0</v>
      </c>
      <c r="F22" s="574"/>
      <c r="G22" s="574"/>
      <c r="H22" s="574"/>
      <c r="I22" s="572">
        <f>香川④!I31</f>
        <v>940</v>
      </c>
      <c r="J22" s="573">
        <f>香川④!J31</f>
        <v>0</v>
      </c>
      <c r="K22" s="572">
        <f>SUM(香川④!L31)</f>
        <v>0</v>
      </c>
      <c r="L22" s="574">
        <f>香川④!Y33</f>
        <v>0</v>
      </c>
      <c r="M22" s="572">
        <f>香川④!O31</f>
        <v>1200</v>
      </c>
      <c r="N22" s="574">
        <f>香川④!P31</f>
        <v>0</v>
      </c>
      <c r="O22" s="572">
        <f>香川④!R31</f>
        <v>970</v>
      </c>
      <c r="P22" s="574">
        <f>香川④!S31</f>
        <v>0</v>
      </c>
      <c r="Q22" s="572">
        <f>香川④!U31</f>
        <v>1100</v>
      </c>
      <c r="R22" s="574">
        <f>香川④!V31</f>
        <v>0</v>
      </c>
      <c r="S22" s="572">
        <f>香川④!X31</f>
        <v>450</v>
      </c>
      <c r="T22" s="574">
        <f>香川④!Y31</f>
        <v>0</v>
      </c>
      <c r="U22" s="577">
        <f t="shared" si="0"/>
        <v>10360</v>
      </c>
      <c r="V22" s="578">
        <f t="shared" si="1"/>
        <v>0</v>
      </c>
    </row>
    <row r="23" spans="1:30" ht="24" customHeight="1" x14ac:dyDescent="0.15">
      <c r="A23" s="731"/>
      <c r="B23" s="731"/>
      <c r="C23" s="732"/>
      <c r="D23" s="572"/>
      <c r="E23" s="574"/>
      <c r="F23" s="574"/>
      <c r="G23" s="574"/>
      <c r="H23" s="574"/>
      <c r="I23" s="572"/>
      <c r="J23" s="573"/>
      <c r="K23" s="572"/>
      <c r="L23" s="574"/>
      <c r="M23" s="572"/>
      <c r="N23" s="574"/>
      <c r="O23" s="572"/>
      <c r="P23" s="574"/>
      <c r="Q23" s="572"/>
      <c r="R23" s="574"/>
      <c r="S23" s="572"/>
      <c r="T23" s="574"/>
      <c r="U23" s="577">
        <f t="shared" si="0"/>
        <v>0</v>
      </c>
      <c r="V23" s="578">
        <f t="shared" si="1"/>
        <v>0</v>
      </c>
    </row>
    <row r="24" spans="1:30" ht="24" customHeight="1" x14ac:dyDescent="0.15">
      <c r="A24" s="722" t="s">
        <v>37</v>
      </c>
      <c r="B24" s="722"/>
      <c r="C24" s="723"/>
      <c r="D24" s="590">
        <f>SUM(D9:D23)</f>
        <v>176700</v>
      </c>
      <c r="E24" s="591">
        <f>SUM(E9:E23)</f>
        <v>0</v>
      </c>
      <c r="F24" s="591"/>
      <c r="G24" s="591"/>
      <c r="H24" s="591"/>
      <c r="I24" s="590">
        <f>SUM(I9:I10,I11,I13:I23)</f>
        <v>41370</v>
      </c>
      <c r="J24" s="591">
        <f>SUM(J9:J10,J11,J13:J23)</f>
        <v>0</v>
      </c>
      <c r="K24" s="590">
        <f>SUM(K9:K23)</f>
        <v>11180</v>
      </c>
      <c r="L24" s="591">
        <f>SUM(L9:L23)</f>
        <v>0</v>
      </c>
      <c r="M24" s="590">
        <f>SUM(M9:M11,M13:M23)</f>
        <v>29645</v>
      </c>
      <c r="N24" s="591">
        <f>SUM(N9:N11,N13:N23)</f>
        <v>0</v>
      </c>
      <c r="O24" s="590">
        <f>SUM(O9:O11,O13:O23)</f>
        <v>10080</v>
      </c>
      <c r="P24" s="591">
        <f>SUM(P9:P11,P13:P23)</f>
        <v>0</v>
      </c>
      <c r="Q24" s="590">
        <f>SUM(Q9:Q11,Q14:Q23)</f>
        <v>3770</v>
      </c>
      <c r="R24" s="591">
        <f>SUM(R9:R11,R14:R23)</f>
        <v>0</v>
      </c>
      <c r="S24" s="592">
        <f>SUM(S9:S11,S13:S23)</f>
        <v>12075</v>
      </c>
      <c r="T24" s="591">
        <f>SUM(T9:T11,T13:T23)</f>
        <v>0</v>
      </c>
      <c r="U24" s="590">
        <f>SUM(U9:U23)</f>
        <v>284820</v>
      </c>
      <c r="V24" s="593">
        <f>SUM(V9:V23)</f>
        <v>0</v>
      </c>
    </row>
    <row r="25" spans="1:30" s="76" customFormat="1" ht="22.5" customHeight="1" x14ac:dyDescent="0.15">
      <c r="A25" s="734" t="s">
        <v>92</v>
      </c>
      <c r="B25" s="734"/>
      <c r="C25" s="734"/>
      <c r="D25" s="734"/>
      <c r="E25" s="734"/>
      <c r="F25" s="734"/>
      <c r="G25" s="734"/>
      <c r="H25" s="734"/>
      <c r="I25" s="734"/>
      <c r="J25" s="734"/>
      <c r="K25" s="734"/>
      <c r="L25" s="734"/>
      <c r="M25" s="78"/>
      <c r="N25" s="79"/>
      <c r="O25" s="78"/>
      <c r="P25" s="79"/>
      <c r="Q25" s="80"/>
      <c r="R25" s="79"/>
      <c r="S25" s="78"/>
      <c r="T25" s="79"/>
      <c r="U25" s="78"/>
      <c r="V25" s="81"/>
    </row>
    <row r="26" spans="1:30" ht="30" hidden="1" customHeight="1" x14ac:dyDescent="0.15">
      <c r="A26" s="726" t="s">
        <v>235</v>
      </c>
      <c r="B26" s="729" t="s">
        <v>242</v>
      </c>
      <c r="C26" s="730"/>
      <c r="D26" s="529">
        <f>SUM(D9:D11,香川③!C6)</f>
        <v>90400</v>
      </c>
      <c r="E26" s="82">
        <f>SUM(E9:E11,香川③!D6)</f>
        <v>0</v>
      </c>
      <c r="F26" s="83"/>
      <c r="G26" s="83"/>
      <c r="H26" s="530"/>
      <c r="I26" s="84"/>
      <c r="J26" s="84"/>
      <c r="K26" s="84"/>
      <c r="L26" s="86"/>
      <c r="M26" s="84"/>
      <c r="N26" s="84"/>
      <c r="O26" s="84"/>
      <c r="P26" s="84"/>
      <c r="Q26" s="84"/>
      <c r="R26" s="84"/>
      <c r="S26" s="85"/>
      <c r="T26" s="84"/>
      <c r="U26" s="84">
        <f>SUM(D26)</f>
        <v>90400</v>
      </c>
      <c r="V26" s="88">
        <f>IF($K$4="","",SUM(E26))</f>
        <v>0</v>
      </c>
    </row>
    <row r="27" spans="1:30" ht="30" hidden="1" customHeight="1" x14ac:dyDescent="0.15">
      <c r="A27" s="727"/>
      <c r="B27" s="724" t="s">
        <v>236</v>
      </c>
      <c r="C27" s="725"/>
      <c r="D27" s="82">
        <f>SUM(D13:D14)</f>
        <v>18050</v>
      </c>
      <c r="E27" s="83">
        <f>SUM(E13:E14)</f>
        <v>0</v>
      </c>
      <c r="F27" s="83"/>
      <c r="G27" s="83"/>
      <c r="H27" s="83"/>
      <c r="I27" s="84"/>
      <c r="J27" s="84"/>
      <c r="K27" s="84"/>
      <c r="L27" s="86"/>
      <c r="M27" s="84"/>
      <c r="N27" s="84"/>
      <c r="O27" s="84"/>
      <c r="P27" s="84"/>
      <c r="Q27" s="84"/>
      <c r="R27" s="84"/>
      <c r="S27" s="85"/>
      <c r="T27" s="84"/>
      <c r="U27" s="84">
        <f>SUM(D27)</f>
        <v>18050</v>
      </c>
      <c r="V27" s="88">
        <f>IF($K$4="","",SUM(E27))</f>
        <v>0</v>
      </c>
    </row>
    <row r="28" spans="1:30" ht="30" hidden="1" customHeight="1" x14ac:dyDescent="0.15">
      <c r="A28" s="727"/>
      <c r="B28" s="724" t="s">
        <v>19</v>
      </c>
      <c r="C28" s="725"/>
      <c r="D28" s="82">
        <f>SUM(D22)</f>
        <v>5700</v>
      </c>
      <c r="E28" s="83">
        <f>SUM(E22)</f>
        <v>0</v>
      </c>
      <c r="F28" s="83"/>
      <c r="G28" s="83"/>
      <c r="H28" s="83"/>
      <c r="I28" s="84"/>
      <c r="J28" s="84"/>
      <c r="K28" s="84"/>
      <c r="L28" s="86"/>
      <c r="M28" s="84"/>
      <c r="N28" s="84"/>
      <c r="O28" s="84"/>
      <c r="P28" s="84"/>
      <c r="Q28" s="84"/>
      <c r="R28" s="84"/>
      <c r="S28" s="85"/>
      <c r="T28" s="84"/>
      <c r="U28" s="84">
        <f>SUM(D28)</f>
        <v>5700</v>
      </c>
      <c r="V28" s="88">
        <f>IF($K$4="","",SUM(E28))</f>
        <v>0</v>
      </c>
    </row>
    <row r="29" spans="1:30" ht="30" hidden="1" customHeight="1" x14ac:dyDescent="0.15">
      <c r="A29" s="728"/>
      <c r="B29" s="724" t="s">
        <v>237</v>
      </c>
      <c r="C29" s="725"/>
      <c r="D29" s="82">
        <f>SUM(D16:D21,香川③!F6)</f>
        <v>62550</v>
      </c>
      <c r="E29" s="83">
        <f>SUM(E16:E21,香川③!G6)</f>
        <v>0</v>
      </c>
      <c r="F29" s="83"/>
      <c r="G29" s="83"/>
      <c r="H29" s="83"/>
      <c r="I29" s="84"/>
      <c r="J29" s="84"/>
      <c r="K29" s="84"/>
      <c r="L29" s="86"/>
      <c r="M29" s="84"/>
      <c r="N29" s="84"/>
      <c r="O29" s="84"/>
      <c r="P29" s="84"/>
      <c r="Q29" s="84"/>
      <c r="R29" s="84"/>
      <c r="S29" s="85"/>
      <c r="T29" s="84"/>
      <c r="U29" s="84">
        <f>SUM(D29)</f>
        <v>62550</v>
      </c>
      <c r="V29" s="88">
        <f>IF($K$4="","",SUM(E29))</f>
        <v>0</v>
      </c>
    </row>
    <row r="30" spans="1:30" ht="30" hidden="1" customHeight="1" x14ac:dyDescent="0.15">
      <c r="A30" s="726" t="s">
        <v>36</v>
      </c>
      <c r="B30" s="724" t="s">
        <v>236</v>
      </c>
      <c r="C30" s="739"/>
      <c r="D30" s="87"/>
      <c r="E30" s="85"/>
      <c r="F30" s="85"/>
      <c r="G30" s="85"/>
      <c r="H30" s="85"/>
      <c r="I30" s="84"/>
      <c r="J30" s="88">
        <f>IF(K4="","",SUM(J13:J14))</f>
        <v>0</v>
      </c>
      <c r="K30" s="84">
        <f>SUM(K13:K14)</f>
        <v>0</v>
      </c>
      <c r="L30" s="88"/>
      <c r="M30" s="84"/>
      <c r="N30" s="88">
        <f>IF(K4="","",SUM(N13:N14))</f>
        <v>0</v>
      </c>
      <c r="O30" s="84"/>
      <c r="P30" s="88">
        <f>IF(K4="","",SUM(P13:P14))</f>
        <v>0</v>
      </c>
      <c r="Q30" s="84"/>
      <c r="R30" s="88">
        <f>IF(K4="","",SUM(R13:R14))</f>
        <v>0</v>
      </c>
      <c r="S30" s="84"/>
      <c r="T30" s="88">
        <f>IF(K4="","",SUM(T13:T14))</f>
        <v>0</v>
      </c>
      <c r="U30" s="84">
        <f>SUM(D30,I30,M30,O30,Q30,S30,K30)</f>
        <v>0</v>
      </c>
      <c r="V30" s="88">
        <f>IF($K$4="","",SUM(J30,N30,P30,R30,T30,L30))</f>
        <v>0</v>
      </c>
    </row>
    <row r="31" spans="1:30" ht="30" hidden="1" customHeight="1" x14ac:dyDescent="0.15">
      <c r="A31" s="727"/>
      <c r="B31" s="724" t="s">
        <v>19</v>
      </c>
      <c r="C31" s="739"/>
      <c r="D31" s="87"/>
      <c r="E31" s="85"/>
      <c r="F31" s="85"/>
      <c r="G31" s="85"/>
      <c r="H31" s="85"/>
      <c r="I31" s="84"/>
      <c r="J31" s="88">
        <f>IF(K4="","",SUM(J22))</f>
        <v>0</v>
      </c>
      <c r="K31" s="84">
        <f>SUM(K22)</f>
        <v>0</v>
      </c>
      <c r="L31" s="88"/>
      <c r="M31" s="84"/>
      <c r="N31" s="88">
        <f>IF(K4="","",SUM(N22))</f>
        <v>0</v>
      </c>
      <c r="O31" s="84"/>
      <c r="P31" s="88">
        <f>IF(K4="","",SUM(P22))</f>
        <v>0</v>
      </c>
      <c r="Q31" s="84"/>
      <c r="R31" s="88">
        <f>IF(K4="","",SUM(R22))</f>
        <v>0</v>
      </c>
      <c r="S31" s="84"/>
      <c r="T31" s="88">
        <f>IF(K4="","",SUM(T22))</f>
        <v>0</v>
      </c>
      <c r="U31" s="84">
        <f>SUM(D31,I31,M31,O31,Q31,S31,K31)</f>
        <v>0</v>
      </c>
      <c r="V31" s="88">
        <f>IF($K$4="","",SUM(J31,N31,P31,R31,T31,L31))</f>
        <v>0</v>
      </c>
    </row>
    <row r="32" spans="1:30" ht="30" hidden="1" customHeight="1" x14ac:dyDescent="0.15">
      <c r="A32" s="727"/>
      <c r="B32" s="724" t="s">
        <v>237</v>
      </c>
      <c r="C32" s="739"/>
      <c r="D32" s="87"/>
      <c r="E32" s="85"/>
      <c r="F32" s="85"/>
      <c r="G32" s="85"/>
      <c r="H32" s="85"/>
      <c r="I32" s="84"/>
      <c r="J32" s="88">
        <f>IF(K3="","",SUM(J9,J10,J11,J15,J16,J17,J18,J19,J20,J21))</f>
        <v>0</v>
      </c>
      <c r="K32" s="84"/>
      <c r="L32" s="88"/>
      <c r="M32" s="84"/>
      <c r="N32" s="88">
        <f>IF(K4="","",SUM(N9:N11,N15:N21))</f>
        <v>0</v>
      </c>
      <c r="O32" s="84"/>
      <c r="P32" s="88">
        <f>IF(K4="","",SUM(P9:P11,P15:P21))</f>
        <v>0</v>
      </c>
      <c r="Q32" s="84"/>
      <c r="R32" s="88">
        <f>IF(K4="","",SUM(R9:R11,R15:R21))</f>
        <v>0</v>
      </c>
      <c r="S32" s="84"/>
      <c r="T32" s="88">
        <f>IF(K4="","",SUM(T9:T11,T15:T21))</f>
        <v>0</v>
      </c>
      <c r="U32" s="84">
        <f>SUM(D32,I32,M32,O32,Q32,S32,K32)</f>
        <v>0</v>
      </c>
      <c r="V32" s="88">
        <f>IF($K$4="","",SUM(J32,N32,P32,R32,T32,L32))</f>
        <v>0</v>
      </c>
    </row>
    <row r="33" spans="1:22" ht="30" hidden="1" customHeight="1" x14ac:dyDescent="0.15">
      <c r="A33" s="728"/>
      <c r="B33" s="724" t="s">
        <v>398</v>
      </c>
      <c r="C33" s="739"/>
      <c r="D33" s="87"/>
      <c r="E33" s="85"/>
      <c r="F33" s="85"/>
      <c r="G33" s="85"/>
      <c r="H33" s="85"/>
      <c r="I33" s="84"/>
      <c r="J33" s="88"/>
      <c r="K33" s="84">
        <f>SUM(K9:K11,K13:K21)</f>
        <v>11180</v>
      </c>
      <c r="L33" s="88">
        <f>IF(K4="","",SUM(L9:L11,L13:L21))</f>
        <v>0</v>
      </c>
      <c r="M33" s="84"/>
      <c r="N33" s="88"/>
      <c r="O33" s="84"/>
      <c r="P33" s="88"/>
      <c r="Q33" s="84"/>
      <c r="R33" s="88"/>
      <c r="S33" s="84"/>
      <c r="T33" s="88"/>
      <c r="U33" s="84">
        <f>SUM(D33,I33,M33,O33,Q33,S33,K33)</f>
        <v>11180</v>
      </c>
      <c r="V33" s="88">
        <f>IF($K$4="","",SUM(J33,N33,P33,R33,T33,L33))</f>
        <v>0</v>
      </c>
    </row>
    <row r="34" spans="1:22" ht="30" hidden="1" customHeight="1" x14ac:dyDescent="0.15">
      <c r="A34" s="737" t="s">
        <v>238</v>
      </c>
      <c r="B34" s="737"/>
      <c r="C34" s="738"/>
      <c r="D34" s="718">
        <f>IF($K$4="","",HLOOKUP($K$4,$F$37:$M$45,2,0)*E26+HLOOKUP($K$4,$F$37:$M$45,3,0)*E27+HLOOKUP($K$4,$F$37:$M$45,4,0)*E28+HLOOKUP($K$4,$F$37:$M$45,5,0)*E29)</f>
        <v>0</v>
      </c>
      <c r="E34" s="718"/>
      <c r="F34" s="531"/>
      <c r="G34" s="735">
        <v>0</v>
      </c>
      <c r="H34" s="736"/>
      <c r="I34" s="718">
        <f>ROUNDDOWN(IF($K$4="","",HLOOKUP($K$4,$F$37:$M$45,6,0)*J30+HLOOKUP($K$4,$F$37:$M$45,7,0)*J31+HLOOKUP($K$4,$F$37:$M$45,8,0)*J32+HLOOKUP($K$4,$F$37:$M$45,9,0)*J33),0)</f>
        <v>0</v>
      </c>
      <c r="J34" s="718"/>
      <c r="K34" s="718">
        <f>ROUNDDOWN(IF($K$4="","",HLOOKUP($K$4,$F$37:$M$45,9,0)*L33),0)</f>
        <v>0</v>
      </c>
      <c r="L34" s="718"/>
      <c r="M34" s="718">
        <f>ROUNDDOWN(IF($K$4="","",HLOOKUP($K$4,$F$37:$M$45,6,0)*N30+HLOOKUP($K$4,$F$37:$M$45,7,0)*N31+HLOOKUP($K$4,$F$37:$M$45,8,0)*N32),0)</f>
        <v>0</v>
      </c>
      <c r="N34" s="718"/>
      <c r="O34" s="718">
        <f>ROUNDDOWN(IF($K$4="","",HLOOKUP($K$4,$F$37:$M$45,6,0)*P30+HLOOKUP($K$4,$F$37:$M$45,7,0)*P31+HLOOKUP($K$4,$F$37:$M$45,8,0)*P32),0)</f>
        <v>0</v>
      </c>
      <c r="P34" s="718"/>
      <c r="Q34" s="718">
        <f>ROUNDDOWN(IF($K$4="","",HLOOKUP($K$4,$F$37:$M$45,6,0)*R30+HLOOKUP($K$4,$F$37:$M$45,7,0)*R31+HLOOKUP($K$4,$F$37:$M$45,8,0)*R32),0)</f>
        <v>0</v>
      </c>
      <c r="R34" s="718"/>
      <c r="S34" s="718">
        <f>ROUNDDOWN(IF($K$4="","",HLOOKUP($K$4,$F$37:$M$45,6,0)*T30+HLOOKUP($K$4,$F$37:$M$45,7,0)*T31+HLOOKUP($K$4,$F$37:$M$45,8,0)*T32),0)</f>
        <v>0</v>
      </c>
      <c r="T34" s="718"/>
      <c r="U34" s="718" t="e">
        <f>IF($K$4="","",SUM(D34:T34)+市郡別!B53)</f>
        <v>#N/A</v>
      </c>
      <c r="V34" s="733"/>
    </row>
    <row r="35" spans="1:22" ht="8.25" customHeight="1" x14ac:dyDescent="0.15">
      <c r="A35" s="89"/>
      <c r="B35" s="89"/>
      <c r="C35" s="89"/>
      <c r="D35" s="89"/>
      <c r="E35" s="89"/>
      <c r="F35" s="89"/>
      <c r="G35" s="89"/>
      <c r="H35" s="89"/>
      <c r="I35" s="89"/>
      <c r="J35" s="90"/>
      <c r="K35" s="89"/>
      <c r="L35" s="89"/>
      <c r="M35" s="89"/>
      <c r="N35" s="89"/>
      <c r="O35" s="89"/>
      <c r="P35" s="89"/>
      <c r="Q35" s="89"/>
      <c r="R35" s="89"/>
      <c r="S35" s="89"/>
      <c r="T35" s="74"/>
      <c r="U35" s="72"/>
      <c r="V35" s="72"/>
    </row>
    <row r="36" spans="1:22" ht="20.25" customHeight="1" x14ac:dyDescent="0.15">
      <c r="A36" s="758" t="s">
        <v>241</v>
      </c>
      <c r="B36" s="753" t="s">
        <v>46</v>
      </c>
      <c r="C36" s="754" t="s">
        <v>47</v>
      </c>
      <c r="D36" s="755"/>
      <c r="E36" s="755"/>
      <c r="F36" s="152"/>
      <c r="G36" s="152"/>
      <c r="H36" s="152"/>
      <c r="I36" s="743" t="s">
        <v>254</v>
      </c>
      <c r="J36" s="744"/>
      <c r="K36" s="744"/>
      <c r="L36" s="744"/>
      <c r="M36" s="745"/>
      <c r="N36" s="746" t="s">
        <v>239</v>
      </c>
      <c r="O36" s="746"/>
      <c r="P36" s="746"/>
      <c r="Q36" s="746"/>
      <c r="R36" s="746"/>
      <c r="S36" s="746"/>
      <c r="T36" s="746"/>
      <c r="U36" s="746"/>
      <c r="V36" s="746"/>
    </row>
    <row r="37" spans="1:22" ht="21.95" customHeight="1" x14ac:dyDescent="0.15">
      <c r="A37" s="759"/>
      <c r="B37" s="745"/>
      <c r="C37" s="756"/>
      <c r="D37" s="757"/>
      <c r="E37" s="757"/>
      <c r="F37" s="153" t="s">
        <v>382</v>
      </c>
      <c r="G37" s="153" t="s">
        <v>424</v>
      </c>
      <c r="H37" s="153" t="s">
        <v>263</v>
      </c>
      <c r="I37" s="168" t="s">
        <v>284</v>
      </c>
      <c r="J37" s="168" t="s">
        <v>285</v>
      </c>
      <c r="K37" s="168" t="s">
        <v>286</v>
      </c>
      <c r="L37" s="171" t="s">
        <v>324</v>
      </c>
      <c r="M37" s="171" t="s">
        <v>35</v>
      </c>
      <c r="N37" s="744"/>
      <c r="O37" s="744"/>
      <c r="P37" s="744"/>
      <c r="Q37" s="744"/>
      <c r="R37" s="744"/>
      <c r="S37" s="744"/>
      <c r="T37" s="744"/>
      <c r="U37" s="744"/>
      <c r="V37" s="744"/>
    </row>
    <row r="38" spans="1:22" ht="30" customHeight="1" x14ac:dyDescent="0.15">
      <c r="A38" s="760" t="s">
        <v>240</v>
      </c>
      <c r="B38" s="762" t="s">
        <v>73</v>
      </c>
      <c r="C38" s="767" t="s">
        <v>325</v>
      </c>
      <c r="D38" s="768"/>
      <c r="E38" s="769"/>
      <c r="F38" s="91"/>
      <c r="G38" s="91">
        <v>3.4</v>
      </c>
      <c r="H38" s="91">
        <v>3.4</v>
      </c>
      <c r="I38" s="594">
        <v>3.4</v>
      </c>
      <c r="J38" s="594">
        <v>5.4</v>
      </c>
      <c r="K38" s="594">
        <v>8.1</v>
      </c>
      <c r="L38" s="594">
        <v>16</v>
      </c>
      <c r="M38" s="594">
        <v>3.4</v>
      </c>
      <c r="N38" s="747" t="s">
        <v>290</v>
      </c>
      <c r="O38" s="748"/>
      <c r="P38" s="748"/>
      <c r="Q38" s="748"/>
      <c r="R38" s="748"/>
      <c r="S38" s="748"/>
      <c r="T38" s="748"/>
      <c r="U38" s="748"/>
      <c r="V38" s="748"/>
    </row>
    <row r="39" spans="1:22" ht="30" hidden="1" customHeight="1" x14ac:dyDescent="0.15">
      <c r="A39" s="761"/>
      <c r="B39" s="763"/>
      <c r="C39" s="765" t="s">
        <v>236</v>
      </c>
      <c r="D39" s="765"/>
      <c r="E39" s="765"/>
      <c r="F39" s="92">
        <v>3.4</v>
      </c>
      <c r="G39" s="92">
        <v>3.4</v>
      </c>
      <c r="H39" s="92">
        <v>3.4</v>
      </c>
      <c r="I39" s="595">
        <v>3.4</v>
      </c>
      <c r="J39" s="595">
        <v>5.4</v>
      </c>
      <c r="K39" s="595">
        <v>8.1</v>
      </c>
      <c r="L39" s="595">
        <v>16</v>
      </c>
      <c r="M39" s="595">
        <v>3.4</v>
      </c>
      <c r="N39" s="597"/>
      <c r="O39" s="598"/>
      <c r="P39" s="598"/>
      <c r="Q39" s="598"/>
      <c r="R39" s="598"/>
      <c r="S39" s="598"/>
      <c r="T39" s="598"/>
      <c r="U39" s="598"/>
      <c r="V39" s="598"/>
    </row>
    <row r="40" spans="1:22" ht="30" customHeight="1" x14ac:dyDescent="0.15">
      <c r="A40" s="761"/>
      <c r="B40" s="763"/>
      <c r="C40" s="765" t="s">
        <v>19</v>
      </c>
      <c r="D40" s="765"/>
      <c r="E40" s="765"/>
      <c r="F40" s="92"/>
      <c r="G40" s="92">
        <v>3.4</v>
      </c>
      <c r="H40" s="92">
        <v>3.4</v>
      </c>
      <c r="I40" s="595">
        <v>3.4</v>
      </c>
      <c r="J40" s="595">
        <v>5.4</v>
      </c>
      <c r="K40" s="595">
        <v>8.1</v>
      </c>
      <c r="L40" s="595">
        <v>16</v>
      </c>
      <c r="M40" s="595">
        <v>3.4</v>
      </c>
      <c r="N40" s="741" t="s">
        <v>384</v>
      </c>
      <c r="O40" s="742"/>
      <c r="P40" s="742"/>
      <c r="Q40" s="742"/>
      <c r="R40" s="742"/>
      <c r="S40" s="742"/>
      <c r="T40" s="742"/>
      <c r="U40" s="742"/>
      <c r="V40" s="742"/>
    </row>
    <row r="41" spans="1:22" ht="30" hidden="1" customHeight="1" x14ac:dyDescent="0.15">
      <c r="A41" s="761"/>
      <c r="B41" s="764"/>
      <c r="C41" s="765" t="s">
        <v>237</v>
      </c>
      <c r="D41" s="765"/>
      <c r="E41" s="765"/>
      <c r="F41" s="92">
        <v>3.4</v>
      </c>
      <c r="G41" s="92">
        <v>3.4</v>
      </c>
      <c r="H41" s="92">
        <v>3.4</v>
      </c>
      <c r="I41" s="595">
        <v>3.4</v>
      </c>
      <c r="J41" s="595">
        <v>5.4</v>
      </c>
      <c r="K41" s="595">
        <v>8.1</v>
      </c>
      <c r="L41" s="595">
        <v>16</v>
      </c>
      <c r="M41" s="595">
        <v>3.4</v>
      </c>
      <c r="N41" s="432"/>
      <c r="O41" s="555"/>
      <c r="P41" s="555"/>
      <c r="Q41" s="555"/>
      <c r="R41" s="555"/>
      <c r="S41" s="555"/>
      <c r="T41" s="555"/>
      <c r="U41" s="555"/>
      <c r="V41" s="555"/>
    </row>
    <row r="42" spans="1:22" ht="30" customHeight="1" x14ac:dyDescent="0.15">
      <c r="A42" s="761"/>
      <c r="B42" s="762" t="s">
        <v>36</v>
      </c>
      <c r="C42" s="765" t="s">
        <v>326</v>
      </c>
      <c r="D42" s="765"/>
      <c r="E42" s="765"/>
      <c r="F42" s="92"/>
      <c r="G42" s="92">
        <v>3</v>
      </c>
      <c r="H42" s="92">
        <v>3</v>
      </c>
      <c r="I42" s="595">
        <v>3</v>
      </c>
      <c r="J42" s="595">
        <v>5</v>
      </c>
      <c r="K42" s="595">
        <v>8</v>
      </c>
      <c r="L42" s="595">
        <v>15.5</v>
      </c>
      <c r="M42" s="595">
        <v>3</v>
      </c>
      <c r="N42" s="432"/>
      <c r="O42" s="555"/>
      <c r="P42" s="555"/>
      <c r="Q42" s="749" t="s">
        <v>464</v>
      </c>
      <c r="R42" s="749"/>
      <c r="S42" s="749"/>
      <c r="T42" s="749"/>
      <c r="U42" s="555"/>
      <c r="V42" s="555"/>
    </row>
    <row r="43" spans="1:22" ht="30" customHeight="1" x14ac:dyDescent="0.15">
      <c r="A43" s="761"/>
      <c r="B43" s="764"/>
      <c r="C43" s="765" t="s">
        <v>19</v>
      </c>
      <c r="D43" s="766"/>
      <c r="E43" s="766"/>
      <c r="F43" s="92"/>
      <c r="G43" s="92">
        <v>3.4</v>
      </c>
      <c r="H43" s="92">
        <v>3.4</v>
      </c>
      <c r="I43" s="595">
        <v>3.4</v>
      </c>
      <c r="J43" s="595">
        <v>5.4</v>
      </c>
      <c r="K43" s="595">
        <v>8.1</v>
      </c>
      <c r="L43" s="595">
        <v>16</v>
      </c>
      <c r="M43" s="595">
        <v>3.4</v>
      </c>
      <c r="N43" s="549"/>
      <c r="O43" s="550"/>
      <c r="P43" s="551"/>
      <c r="Q43" s="552"/>
      <c r="R43" s="553"/>
      <c r="S43" s="553"/>
      <c r="T43" s="553"/>
      <c r="U43" s="554"/>
      <c r="V43" s="554"/>
    </row>
    <row r="44" spans="1:22" ht="30" hidden="1" customHeight="1" x14ac:dyDescent="0.15">
      <c r="A44" s="761"/>
      <c r="B44" s="433"/>
      <c r="C44" s="751" t="s">
        <v>237</v>
      </c>
      <c r="D44" s="752"/>
      <c r="E44" s="752"/>
      <c r="F44" s="91">
        <v>3</v>
      </c>
      <c r="G44" s="91">
        <v>3</v>
      </c>
      <c r="H44" s="91">
        <v>3</v>
      </c>
      <c r="I44" s="594">
        <v>3</v>
      </c>
      <c r="J44" s="594">
        <v>5</v>
      </c>
      <c r="K44" s="594">
        <v>8</v>
      </c>
      <c r="L44" s="594">
        <v>15.5</v>
      </c>
      <c r="M44" s="594">
        <v>3</v>
      </c>
      <c r="N44" s="549"/>
      <c r="O44" s="224"/>
      <c r="P44" s="169"/>
      <c r="Q44" s="553"/>
      <c r="R44" s="553"/>
      <c r="S44" s="553"/>
      <c r="T44" s="553"/>
      <c r="U44" s="170"/>
      <c r="V44" s="170"/>
    </row>
    <row r="45" spans="1:22" ht="30" customHeight="1" x14ac:dyDescent="0.15">
      <c r="A45" s="761"/>
      <c r="B45" s="770" t="s">
        <v>455</v>
      </c>
      <c r="C45" s="771"/>
      <c r="D45" s="771"/>
      <c r="E45" s="772"/>
      <c r="F45" s="91"/>
      <c r="G45" s="91">
        <v>5</v>
      </c>
      <c r="H45" s="91">
        <v>5</v>
      </c>
      <c r="I45" s="594">
        <v>5</v>
      </c>
      <c r="J45" s="594">
        <v>7</v>
      </c>
      <c r="K45" s="594">
        <v>10</v>
      </c>
      <c r="L45" s="594">
        <v>16</v>
      </c>
      <c r="M45" s="596">
        <v>5</v>
      </c>
      <c r="N45" s="549"/>
      <c r="O45" s="224"/>
      <c r="P45" s="169"/>
      <c r="Q45" s="553"/>
      <c r="R45" s="553"/>
      <c r="S45" s="553"/>
      <c r="T45" s="553"/>
      <c r="U45" s="170"/>
      <c r="V45" s="170"/>
    </row>
    <row r="46" spans="1:22" ht="30" customHeight="1" x14ac:dyDescent="0.15">
      <c r="A46" s="225"/>
      <c r="B46" s="226"/>
      <c r="C46" s="221"/>
      <c r="D46" s="227"/>
      <c r="E46" s="227"/>
      <c r="F46" s="228"/>
      <c r="G46" s="229"/>
      <c r="H46" s="229"/>
      <c r="I46" s="599" t="s">
        <v>327</v>
      </c>
      <c r="J46" s="230"/>
      <c r="K46" s="230"/>
      <c r="L46" s="230"/>
      <c r="M46" s="230"/>
      <c r="N46" s="230"/>
      <c r="O46" s="224"/>
      <c r="P46" s="169"/>
      <c r="Q46" s="169"/>
      <c r="R46" s="169"/>
      <c r="S46" s="169"/>
      <c r="T46" s="169"/>
      <c r="U46" s="170"/>
      <c r="V46" s="556" t="str">
        <f>取り扱い基準!C35</f>
        <v>2024年8月現在</v>
      </c>
    </row>
    <row r="47" spans="1:22" ht="30" hidden="1" customHeight="1" x14ac:dyDescent="0.15">
      <c r="A47" s="225"/>
      <c r="B47" s="226"/>
      <c r="C47" s="221"/>
      <c r="D47" s="227"/>
      <c r="E47" s="227"/>
      <c r="F47" s="228"/>
      <c r="G47" s="229"/>
      <c r="H47" s="229"/>
      <c r="I47" s="231"/>
      <c r="J47" s="230"/>
      <c r="K47" s="230"/>
      <c r="L47" s="230"/>
      <c r="M47" s="230"/>
      <c r="N47" s="230"/>
      <c r="O47" s="224"/>
      <c r="P47" s="169"/>
      <c r="Q47" s="169"/>
      <c r="R47" s="169"/>
      <c r="S47" s="169"/>
      <c r="T47" s="169"/>
      <c r="U47" s="170"/>
      <c r="V47" s="170"/>
    </row>
    <row r="48" spans="1:22" ht="23.25" hidden="1" customHeight="1" x14ac:dyDescent="0.15">
      <c r="A48" s="72"/>
      <c r="B48" s="72"/>
      <c r="C48" s="72"/>
      <c r="D48" s="72"/>
      <c r="E48" s="72"/>
      <c r="F48" s="72"/>
      <c r="G48" s="72"/>
      <c r="H48" s="72"/>
      <c r="I48" s="740"/>
      <c r="J48" s="740"/>
      <c r="K48" s="740"/>
      <c r="L48" s="740"/>
      <c r="M48" s="740"/>
      <c r="N48" s="740"/>
      <c r="O48" s="72"/>
      <c r="P48" s="72"/>
      <c r="Q48" s="72"/>
      <c r="R48" s="72"/>
      <c r="S48" s="72"/>
      <c r="T48" s="72"/>
      <c r="U48" s="72"/>
      <c r="V48" s="72"/>
    </row>
    <row r="49" spans="1:22" ht="13.5" hidden="1" customHeight="1" x14ac:dyDescent="0.15">
      <c r="A49" s="72"/>
      <c r="B49" s="72"/>
      <c r="C49" s="72"/>
      <c r="D49" s="72"/>
      <c r="E49" s="72"/>
      <c r="F49" s="72"/>
      <c r="G49" s="72"/>
      <c r="H49" s="72"/>
      <c r="I49" s="72"/>
      <c r="J49" s="72"/>
      <c r="K49" s="72"/>
      <c r="L49" s="72"/>
      <c r="M49" s="72"/>
      <c r="N49" s="72"/>
      <c r="O49" s="72"/>
      <c r="P49" s="72"/>
      <c r="Q49" s="72"/>
      <c r="R49" s="72"/>
      <c r="S49" s="72"/>
      <c r="T49" s="72"/>
      <c r="U49" s="72"/>
      <c r="V49" s="72"/>
    </row>
    <row r="50" spans="1:22" s="77" customFormat="1" ht="13.5" hidden="1" customHeight="1" x14ac:dyDescent="0.15">
      <c r="A50" s="77" t="s">
        <v>19</v>
      </c>
      <c r="C50" s="93" t="s">
        <v>196</v>
      </c>
      <c r="D50" s="94" t="str">
        <f>市郡別!K4</f>
        <v>-</v>
      </c>
    </row>
    <row r="51" spans="1:22" s="77" customFormat="1" ht="13.5" hidden="1" customHeight="1" x14ac:dyDescent="0.15"/>
    <row r="52" spans="1:22" s="77" customFormat="1" ht="13.5" hidden="1" customHeight="1" x14ac:dyDescent="0.15"/>
    <row r="53" spans="1:22" s="77" customFormat="1" ht="13.5" hidden="1" customHeight="1" x14ac:dyDescent="0.15">
      <c r="A53" s="95" t="s">
        <v>253</v>
      </c>
      <c r="B53" s="95" t="e">
        <f>ROUNDUP(市郡別!V22/VLOOKUP(D50,A58:B65,2,FALSE),0)*B55</f>
        <v>#N/A</v>
      </c>
    </row>
    <row r="54" spans="1:22" s="77" customFormat="1" ht="13.5" hidden="1" customHeight="1" x14ac:dyDescent="0.15"/>
    <row r="55" spans="1:22" s="77" customFormat="1" ht="13.5" hidden="1" customHeight="1" x14ac:dyDescent="0.15">
      <c r="A55" s="95" t="s">
        <v>250</v>
      </c>
      <c r="B55" s="95">
        <v>500</v>
      </c>
    </row>
    <row r="56" spans="1:22" s="77" customFormat="1" ht="13.5" hidden="1" customHeight="1" x14ac:dyDescent="0.15"/>
    <row r="57" spans="1:22" s="77" customFormat="1" ht="13.5" hidden="1" customHeight="1" x14ac:dyDescent="0.15">
      <c r="A57" s="95" t="s">
        <v>251</v>
      </c>
      <c r="B57" s="95" t="s">
        <v>252</v>
      </c>
    </row>
    <row r="58" spans="1:22" s="77" customFormat="1" ht="13.5" hidden="1" customHeight="1" x14ac:dyDescent="0.15">
      <c r="A58" s="93" t="s">
        <v>255</v>
      </c>
      <c r="B58" s="95">
        <v>2000</v>
      </c>
    </row>
    <row r="59" spans="1:22" s="77" customFormat="1" ht="13.5" hidden="1" customHeight="1" x14ac:dyDescent="0.15">
      <c r="A59" s="93" t="s">
        <v>256</v>
      </c>
      <c r="B59" s="95">
        <v>2000</v>
      </c>
    </row>
    <row r="60" spans="1:22" s="77" customFormat="1" ht="13.5" hidden="1" customHeight="1" x14ac:dyDescent="0.15">
      <c r="A60" s="93" t="s">
        <v>246</v>
      </c>
      <c r="B60" s="95">
        <v>2000</v>
      </c>
    </row>
    <row r="61" spans="1:22" s="77" customFormat="1" ht="13.5" hidden="1" customHeight="1" x14ac:dyDescent="0.15">
      <c r="A61" s="93" t="s">
        <v>249</v>
      </c>
      <c r="B61" s="95">
        <v>2000</v>
      </c>
    </row>
    <row r="62" spans="1:22" s="77" customFormat="1" ht="13.5" hidden="1" customHeight="1" x14ac:dyDescent="0.15">
      <c r="A62" s="93" t="s">
        <v>247</v>
      </c>
      <c r="B62" s="95">
        <v>1000</v>
      </c>
    </row>
    <row r="63" spans="1:22" s="77" customFormat="1" ht="13.5" hidden="1" customHeight="1" x14ac:dyDescent="0.15">
      <c r="A63" s="93" t="s">
        <v>248</v>
      </c>
      <c r="B63" s="95">
        <v>500</v>
      </c>
    </row>
    <row r="64" spans="1:22" s="77" customFormat="1" ht="13.5" hidden="1" customHeight="1" x14ac:dyDescent="0.15">
      <c r="A64" s="93" t="s">
        <v>324</v>
      </c>
      <c r="B64" s="95">
        <v>250</v>
      </c>
    </row>
    <row r="65" spans="1:22" s="77" customFormat="1" ht="13.5" hidden="1" customHeight="1" x14ac:dyDescent="0.15">
      <c r="A65" s="93"/>
      <c r="B65" s="95"/>
    </row>
    <row r="66" spans="1:22" hidden="1" x14ac:dyDescent="0.15">
      <c r="A66" s="222"/>
      <c r="B66" s="222"/>
      <c r="C66" s="222"/>
      <c r="D66" s="222"/>
      <c r="E66" s="222"/>
      <c r="F66" s="222"/>
      <c r="G66" s="222"/>
      <c r="H66" s="222"/>
      <c r="I66" s="222"/>
      <c r="J66" s="222"/>
      <c r="K66" s="222"/>
      <c r="L66" s="222"/>
      <c r="M66" s="222"/>
      <c r="N66" s="222"/>
      <c r="O66" s="222"/>
      <c r="P66" s="222"/>
      <c r="Q66" s="222"/>
      <c r="R66" s="222"/>
      <c r="S66" s="222"/>
      <c r="T66" s="222"/>
      <c r="U66" s="222"/>
      <c r="V66" s="222"/>
    </row>
    <row r="67" spans="1:22" x14ac:dyDescent="0.15">
      <c r="A67" s="222"/>
      <c r="B67" s="222"/>
      <c r="C67" s="222"/>
      <c r="D67" s="222"/>
      <c r="E67" s="222"/>
      <c r="F67" s="222"/>
      <c r="G67" s="222"/>
      <c r="H67" s="222"/>
      <c r="I67" s="222"/>
      <c r="J67" s="222"/>
      <c r="K67" s="222"/>
      <c r="L67" s="222"/>
      <c r="M67" s="222"/>
      <c r="N67" s="222"/>
      <c r="O67" s="222"/>
      <c r="P67" s="222"/>
      <c r="Q67" s="222"/>
      <c r="R67" s="222"/>
      <c r="S67" s="222"/>
      <c r="T67" s="222"/>
      <c r="U67" s="222"/>
      <c r="V67" s="222"/>
    </row>
    <row r="68" spans="1:22" x14ac:dyDescent="0.15">
      <c r="A68" s="222"/>
      <c r="B68" s="222"/>
      <c r="C68" s="222"/>
      <c r="D68" s="222"/>
      <c r="E68" s="222"/>
      <c r="F68" s="222"/>
      <c r="G68" s="222"/>
      <c r="H68" s="222"/>
      <c r="I68" s="222"/>
      <c r="J68" s="222"/>
      <c r="K68" s="222"/>
      <c r="L68" s="222"/>
      <c r="M68" s="222"/>
      <c r="N68" s="222"/>
      <c r="O68" s="222"/>
      <c r="P68" s="222"/>
      <c r="Q68" s="222"/>
      <c r="R68" s="222"/>
      <c r="S68" s="222"/>
      <c r="T68" s="222"/>
      <c r="U68" s="222"/>
      <c r="V68" s="222"/>
    </row>
    <row r="69" spans="1:22" x14ac:dyDescent="0.15">
      <c r="A69" s="222"/>
      <c r="B69" s="222"/>
      <c r="C69" s="222"/>
      <c r="D69" s="222"/>
      <c r="E69" s="222"/>
      <c r="F69" s="222"/>
      <c r="G69" s="222"/>
      <c r="H69" s="222"/>
      <c r="I69" s="222"/>
      <c r="J69" s="222"/>
      <c r="K69" s="223"/>
      <c r="L69" s="222"/>
      <c r="M69" s="222"/>
      <c r="N69" s="222"/>
      <c r="O69" s="222"/>
      <c r="P69" s="222"/>
      <c r="Q69" s="222"/>
      <c r="R69" s="222"/>
      <c r="S69" s="222"/>
      <c r="T69" s="222"/>
      <c r="U69" s="222"/>
      <c r="V69" s="222"/>
    </row>
    <row r="70" spans="1:22" x14ac:dyDescent="0.15">
      <c r="A70" s="222"/>
      <c r="B70" s="222"/>
      <c r="C70" s="222"/>
      <c r="D70" s="222"/>
      <c r="E70" s="222"/>
      <c r="F70" s="222"/>
      <c r="G70" s="222"/>
      <c r="H70" s="222"/>
      <c r="I70" s="222"/>
      <c r="J70" s="222"/>
      <c r="K70" s="222"/>
      <c r="L70" s="222"/>
      <c r="M70" s="222"/>
      <c r="N70" s="222"/>
      <c r="O70" s="222"/>
      <c r="P70" s="222"/>
      <c r="Q70" s="222"/>
      <c r="R70" s="222"/>
      <c r="S70" s="222"/>
      <c r="T70" s="222"/>
      <c r="U70" s="222"/>
      <c r="V70" s="222"/>
    </row>
    <row r="71" spans="1:22" x14ac:dyDescent="0.15">
      <c r="A71" s="222"/>
      <c r="B71" s="222"/>
      <c r="C71" s="222"/>
      <c r="D71" s="222"/>
      <c r="E71" s="222"/>
      <c r="F71" s="222"/>
      <c r="G71" s="222"/>
      <c r="H71" s="222"/>
      <c r="I71" s="222"/>
      <c r="J71" s="222"/>
      <c r="K71" s="222"/>
      <c r="L71" s="222"/>
      <c r="M71" s="222"/>
      <c r="N71" s="222"/>
      <c r="O71" s="222"/>
      <c r="P71" s="222"/>
      <c r="Q71" s="222"/>
      <c r="R71" s="222"/>
      <c r="S71" s="222"/>
      <c r="T71" s="222"/>
      <c r="U71" s="222"/>
      <c r="V71" s="222"/>
    </row>
    <row r="72" spans="1:22" x14ac:dyDescent="0.15">
      <c r="A72" s="222"/>
      <c r="B72" s="222"/>
      <c r="C72" s="222"/>
      <c r="D72" s="222"/>
      <c r="E72" s="222"/>
      <c r="F72" s="222"/>
      <c r="G72" s="222"/>
      <c r="H72" s="222"/>
      <c r="I72" s="222"/>
      <c r="J72" s="222"/>
      <c r="K72" s="222"/>
      <c r="L72" s="222"/>
      <c r="M72" s="222"/>
      <c r="N72" s="222"/>
      <c r="O72" s="222"/>
      <c r="P72" s="222"/>
      <c r="Q72" s="222"/>
      <c r="R72" s="222"/>
      <c r="S72" s="222"/>
      <c r="T72" s="222"/>
      <c r="U72" s="222"/>
      <c r="V72" s="222"/>
    </row>
    <row r="73" spans="1:22" x14ac:dyDescent="0.15">
      <c r="A73" s="222"/>
      <c r="B73" s="222"/>
      <c r="C73" s="222"/>
      <c r="D73" s="222"/>
      <c r="E73" s="222"/>
      <c r="F73" s="222"/>
      <c r="G73" s="222"/>
      <c r="H73" s="222"/>
      <c r="I73" s="222"/>
      <c r="J73" s="222"/>
      <c r="K73" s="222"/>
      <c r="L73" s="222"/>
      <c r="M73" s="222"/>
      <c r="N73" s="222"/>
      <c r="O73" s="222"/>
      <c r="P73" s="222"/>
      <c r="Q73" s="222"/>
      <c r="R73" s="222"/>
      <c r="S73" s="222"/>
      <c r="T73" s="222"/>
      <c r="U73" s="222"/>
      <c r="V73" s="222"/>
    </row>
    <row r="74" spans="1:22" x14ac:dyDescent="0.15">
      <c r="A74" s="222"/>
      <c r="B74" s="222"/>
      <c r="C74" s="222"/>
      <c r="D74" s="222"/>
      <c r="E74" s="222"/>
      <c r="F74" s="222"/>
      <c r="G74" s="222"/>
      <c r="H74" s="222"/>
      <c r="I74" s="222"/>
      <c r="J74" s="222"/>
      <c r="K74" s="222"/>
      <c r="L74" s="222"/>
      <c r="M74" s="222"/>
      <c r="N74" s="222"/>
      <c r="O74" s="222"/>
      <c r="P74" s="222"/>
      <c r="Q74" s="222"/>
      <c r="R74" s="222"/>
      <c r="S74" s="222"/>
      <c r="T74" s="222"/>
      <c r="U74" s="222"/>
      <c r="V74" s="222"/>
    </row>
    <row r="75" spans="1:22" x14ac:dyDescent="0.15">
      <c r="A75" s="222"/>
      <c r="B75" s="222"/>
      <c r="C75" s="222"/>
      <c r="D75" s="222"/>
      <c r="E75" s="222"/>
      <c r="F75" s="222"/>
      <c r="G75" s="222"/>
      <c r="H75" s="222"/>
      <c r="I75" s="222"/>
      <c r="J75" s="222"/>
      <c r="K75" s="222"/>
      <c r="L75" s="222"/>
      <c r="M75" s="222"/>
      <c r="N75" s="222"/>
      <c r="O75" s="222"/>
      <c r="P75" s="222"/>
      <c r="Q75" s="222"/>
      <c r="R75" s="222"/>
      <c r="S75" s="222"/>
      <c r="T75" s="222"/>
      <c r="U75" s="222"/>
      <c r="V75" s="222"/>
    </row>
    <row r="76" spans="1:22" x14ac:dyDescent="0.15">
      <c r="A76" s="222"/>
      <c r="B76" s="222"/>
      <c r="C76" s="222"/>
      <c r="D76" s="222"/>
      <c r="E76" s="222"/>
      <c r="F76" s="222"/>
      <c r="G76" s="222"/>
      <c r="H76" s="222"/>
      <c r="I76" s="222"/>
      <c r="J76" s="222"/>
      <c r="K76" s="222"/>
      <c r="L76" s="222"/>
      <c r="M76" s="222"/>
      <c r="N76" s="222"/>
      <c r="O76" s="222"/>
      <c r="P76" s="222"/>
      <c r="Q76" s="222"/>
      <c r="R76" s="222"/>
      <c r="S76" s="222"/>
      <c r="T76" s="222"/>
      <c r="U76" s="222"/>
      <c r="V76" s="222"/>
    </row>
    <row r="77" spans="1:22" x14ac:dyDescent="0.15">
      <c r="A77" s="222"/>
      <c r="B77" s="222"/>
      <c r="C77" s="222"/>
      <c r="D77" s="222"/>
      <c r="E77" s="222"/>
      <c r="F77" s="222"/>
      <c r="G77" s="222"/>
      <c r="H77" s="222"/>
      <c r="I77" s="222"/>
      <c r="J77" s="222"/>
      <c r="K77" s="222"/>
      <c r="L77" s="222"/>
      <c r="M77" s="222"/>
      <c r="N77" s="222"/>
      <c r="O77" s="222"/>
      <c r="P77" s="222"/>
      <c r="Q77" s="222"/>
      <c r="R77" s="222"/>
      <c r="S77" s="222"/>
      <c r="T77" s="222"/>
      <c r="U77" s="222"/>
      <c r="V77" s="222"/>
    </row>
    <row r="78" spans="1:22" x14ac:dyDescent="0.15">
      <c r="A78" s="222"/>
      <c r="B78" s="222"/>
      <c r="C78" s="222"/>
      <c r="D78" s="222"/>
      <c r="E78" s="222"/>
      <c r="F78" s="222"/>
      <c r="G78" s="222"/>
      <c r="H78" s="222"/>
      <c r="I78" s="222"/>
      <c r="J78" s="222"/>
      <c r="K78" s="222"/>
      <c r="L78" s="222"/>
      <c r="M78" s="222"/>
      <c r="N78" s="222"/>
      <c r="O78" s="222"/>
      <c r="P78" s="222"/>
      <c r="Q78" s="222"/>
      <c r="R78" s="222"/>
      <c r="S78" s="222"/>
      <c r="T78" s="222"/>
      <c r="U78" s="222"/>
      <c r="V78" s="222"/>
    </row>
    <row r="79" spans="1:22" x14ac:dyDescent="0.15">
      <c r="A79" s="222"/>
      <c r="B79" s="222"/>
      <c r="C79" s="222"/>
      <c r="D79" s="222"/>
      <c r="E79" s="222"/>
      <c r="F79" s="222"/>
      <c r="G79" s="222"/>
      <c r="H79" s="222"/>
      <c r="I79" s="222"/>
      <c r="J79" s="222"/>
      <c r="K79" s="222"/>
      <c r="L79" s="222"/>
      <c r="M79" s="222"/>
      <c r="N79" s="222"/>
      <c r="O79" s="222"/>
      <c r="P79" s="222"/>
      <c r="Q79" s="222"/>
      <c r="R79" s="222"/>
      <c r="S79" s="222"/>
      <c r="T79" s="222"/>
      <c r="U79" s="222"/>
      <c r="V79" s="222"/>
    </row>
    <row r="80" spans="1:22" x14ac:dyDescent="0.15">
      <c r="A80" s="222"/>
      <c r="B80" s="222"/>
      <c r="C80" s="222"/>
      <c r="D80" s="222"/>
      <c r="E80" s="222"/>
      <c r="F80" s="222"/>
      <c r="G80" s="222"/>
      <c r="H80" s="222"/>
      <c r="I80" s="222"/>
      <c r="J80" s="222"/>
      <c r="K80" s="222"/>
      <c r="L80" s="222"/>
      <c r="M80" s="222"/>
      <c r="N80" s="222"/>
      <c r="O80" s="222"/>
      <c r="P80" s="222"/>
      <c r="Q80" s="222"/>
      <c r="R80" s="222"/>
      <c r="S80" s="222"/>
      <c r="T80" s="222"/>
      <c r="U80" s="222"/>
      <c r="V80" s="222"/>
    </row>
    <row r="81" spans="1:22" x14ac:dyDescent="0.15">
      <c r="A81" s="222"/>
      <c r="B81" s="222"/>
      <c r="C81" s="222"/>
      <c r="D81" s="222"/>
      <c r="E81" s="222"/>
      <c r="F81" s="222"/>
      <c r="G81" s="222"/>
      <c r="H81" s="222"/>
      <c r="I81" s="222"/>
      <c r="J81" s="222"/>
      <c r="K81" s="222"/>
      <c r="L81" s="222"/>
      <c r="M81" s="222"/>
      <c r="N81" s="222"/>
      <c r="O81" s="222"/>
      <c r="P81" s="222"/>
      <c r="Q81" s="222"/>
      <c r="R81" s="222"/>
      <c r="S81" s="222"/>
      <c r="T81" s="222"/>
      <c r="U81" s="222"/>
      <c r="V81" s="222"/>
    </row>
    <row r="82" spans="1:22" x14ac:dyDescent="0.15">
      <c r="A82" s="222"/>
      <c r="B82" s="222"/>
      <c r="C82" s="222"/>
      <c r="D82" s="222"/>
      <c r="E82" s="222"/>
      <c r="F82" s="222"/>
      <c r="G82" s="222"/>
      <c r="H82" s="222"/>
      <c r="I82" s="222"/>
      <c r="J82" s="222"/>
      <c r="K82" s="222"/>
      <c r="L82" s="222"/>
      <c r="M82" s="222"/>
      <c r="N82" s="222"/>
      <c r="O82" s="222"/>
      <c r="P82" s="222"/>
      <c r="Q82" s="222"/>
      <c r="R82" s="222"/>
      <c r="S82" s="222"/>
      <c r="T82" s="222"/>
      <c r="U82" s="222"/>
      <c r="V82" s="222"/>
    </row>
    <row r="83" spans="1:22" x14ac:dyDescent="0.15">
      <c r="A83" s="222"/>
      <c r="B83" s="222"/>
      <c r="C83" s="222"/>
      <c r="D83" s="222"/>
      <c r="E83" s="222"/>
      <c r="F83" s="222"/>
      <c r="G83" s="222"/>
      <c r="H83" s="222"/>
      <c r="I83" s="222"/>
      <c r="J83" s="222"/>
      <c r="K83" s="222"/>
      <c r="L83" s="222"/>
      <c r="M83" s="222"/>
      <c r="N83" s="222"/>
      <c r="O83" s="222"/>
      <c r="P83" s="222"/>
      <c r="Q83" s="222"/>
      <c r="R83" s="222"/>
      <c r="S83" s="222"/>
      <c r="T83" s="222"/>
      <c r="U83" s="222"/>
      <c r="V83" s="222"/>
    </row>
    <row r="84" spans="1:22" x14ac:dyDescent="0.15">
      <c r="A84" s="222"/>
      <c r="B84" s="222"/>
      <c r="C84" s="222"/>
      <c r="D84" s="222"/>
      <c r="E84" s="222"/>
      <c r="F84" s="222"/>
      <c r="G84" s="222"/>
      <c r="H84" s="222"/>
      <c r="I84" s="222"/>
      <c r="J84" s="222"/>
      <c r="K84" s="222"/>
      <c r="L84" s="222"/>
      <c r="M84" s="222"/>
      <c r="N84" s="222"/>
      <c r="O84" s="222"/>
      <c r="P84" s="222"/>
      <c r="Q84" s="222"/>
      <c r="R84" s="222"/>
      <c r="S84" s="222"/>
      <c r="T84" s="222"/>
      <c r="U84" s="222"/>
      <c r="V84" s="222"/>
    </row>
    <row r="85" spans="1:22" x14ac:dyDescent="0.15">
      <c r="A85" s="222"/>
      <c r="B85" s="222"/>
      <c r="C85" s="222"/>
      <c r="D85" s="222"/>
      <c r="E85" s="222"/>
      <c r="F85" s="222"/>
      <c r="G85" s="222"/>
      <c r="H85" s="222"/>
      <c r="I85" s="222"/>
      <c r="J85" s="222"/>
      <c r="K85" s="222"/>
      <c r="L85" s="222"/>
      <c r="M85" s="222"/>
      <c r="N85" s="222"/>
      <c r="O85" s="222"/>
      <c r="P85" s="222"/>
      <c r="Q85" s="222"/>
      <c r="R85" s="222"/>
      <c r="S85" s="222"/>
      <c r="T85" s="222"/>
      <c r="U85" s="222"/>
      <c r="V85" s="222"/>
    </row>
    <row r="86" spans="1:22" x14ac:dyDescent="0.15">
      <c r="A86" s="222"/>
      <c r="B86" s="222"/>
      <c r="C86" s="222"/>
      <c r="D86" s="222"/>
      <c r="E86" s="222"/>
      <c r="F86" s="222"/>
      <c r="G86" s="222"/>
      <c r="H86" s="222"/>
      <c r="I86" s="222"/>
      <c r="J86" s="222"/>
      <c r="K86" s="222"/>
      <c r="L86" s="222"/>
      <c r="M86" s="222"/>
      <c r="N86" s="222"/>
      <c r="O86" s="222"/>
      <c r="P86" s="222"/>
      <c r="Q86" s="222"/>
      <c r="R86" s="222"/>
      <c r="S86" s="222"/>
      <c r="T86" s="222"/>
      <c r="U86" s="222"/>
      <c r="V86" s="222"/>
    </row>
    <row r="87" spans="1:22"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row>
    <row r="88" spans="1:22"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row>
    <row r="89" spans="1:22"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row>
    <row r="90" spans="1:22"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row>
    <row r="91" spans="1:22" x14ac:dyDescent="0.15">
      <c r="A91" s="222"/>
      <c r="B91" s="222"/>
      <c r="C91" s="222"/>
      <c r="D91" s="222"/>
      <c r="E91" s="222"/>
      <c r="F91" s="222"/>
      <c r="G91" s="222"/>
      <c r="H91" s="222"/>
      <c r="I91" s="222"/>
      <c r="J91" s="222"/>
      <c r="K91" s="222"/>
      <c r="L91" s="222"/>
      <c r="M91" s="222"/>
      <c r="N91" s="222"/>
      <c r="O91" s="222"/>
      <c r="P91" s="222"/>
      <c r="Q91" s="222"/>
      <c r="R91" s="222"/>
      <c r="S91" s="222"/>
      <c r="T91" s="222"/>
      <c r="U91" s="222"/>
      <c r="V91" s="222"/>
    </row>
    <row r="92" spans="1:22" x14ac:dyDescent="0.15">
      <c r="A92" s="222"/>
      <c r="B92" s="222"/>
      <c r="C92" s="222"/>
      <c r="D92" s="222"/>
      <c r="E92" s="222"/>
      <c r="F92" s="222"/>
      <c r="G92" s="222"/>
      <c r="H92" s="222"/>
      <c r="I92" s="222"/>
      <c r="J92" s="222"/>
      <c r="K92" s="222"/>
      <c r="L92" s="222"/>
      <c r="M92" s="222"/>
      <c r="N92" s="222"/>
      <c r="O92" s="222"/>
      <c r="P92" s="222"/>
      <c r="Q92" s="222"/>
      <c r="R92" s="222"/>
      <c r="S92" s="222"/>
      <c r="T92" s="222"/>
      <c r="U92" s="222"/>
      <c r="V92" s="222"/>
    </row>
  </sheetData>
  <sheetProtection algorithmName="SHA-512" hashValue="NpCjOlVKYouGuJR1bPJfc2ZL3oqwkEslMNBtKaFX7XjrreK5ymQdFEHZ7JsPHmVL9u1ZEW7KquxnZG4OCt92YA==" saltValue="Y/UyInexyXQbygHlx3Lveg==" spinCount="100000" sheet="1" selectLockedCells="1"/>
  <mergeCells count="85">
    <mergeCell ref="D5:E6"/>
    <mergeCell ref="C44:E44"/>
    <mergeCell ref="B36:B37"/>
    <mergeCell ref="C36:E37"/>
    <mergeCell ref="A36:A37"/>
    <mergeCell ref="A38:A45"/>
    <mergeCell ref="B38:B41"/>
    <mergeCell ref="C40:E40"/>
    <mergeCell ref="C42:E42"/>
    <mergeCell ref="C43:E43"/>
    <mergeCell ref="C38:E38"/>
    <mergeCell ref="C41:E41"/>
    <mergeCell ref="C39:E39"/>
    <mergeCell ref="B42:B43"/>
    <mergeCell ref="B45:E45"/>
    <mergeCell ref="D12:E12"/>
    <mergeCell ref="I48:N48"/>
    <mergeCell ref="N40:V40"/>
    <mergeCell ref="I36:M36"/>
    <mergeCell ref="N36:V37"/>
    <mergeCell ref="N38:V38"/>
    <mergeCell ref="Q42:T42"/>
    <mergeCell ref="U34:V34"/>
    <mergeCell ref="K34:L34"/>
    <mergeCell ref="D34:E34"/>
    <mergeCell ref="Q34:R34"/>
    <mergeCell ref="A25:L25"/>
    <mergeCell ref="G34:H34"/>
    <mergeCell ref="B28:C28"/>
    <mergeCell ref="A34:C34"/>
    <mergeCell ref="B31:C31"/>
    <mergeCell ref="B33:C33"/>
    <mergeCell ref="A30:A33"/>
    <mergeCell ref="B30:C30"/>
    <mergeCell ref="B32:C32"/>
    <mergeCell ref="A24:C24"/>
    <mergeCell ref="B29:C29"/>
    <mergeCell ref="A17:C17"/>
    <mergeCell ref="A22:C22"/>
    <mergeCell ref="A26:A29"/>
    <mergeCell ref="B27:C27"/>
    <mergeCell ref="B26:C26"/>
    <mergeCell ref="A23:C23"/>
    <mergeCell ref="Q4:T4"/>
    <mergeCell ref="K3:L3"/>
    <mergeCell ref="S34:T34"/>
    <mergeCell ref="I34:J34"/>
    <mergeCell ref="O34:P34"/>
    <mergeCell ref="M34:N34"/>
    <mergeCell ref="Q7:R7"/>
    <mergeCell ref="O7:P7"/>
    <mergeCell ref="I12:J12"/>
    <mergeCell ref="M12:T12"/>
    <mergeCell ref="D4:E4"/>
    <mergeCell ref="I3:J3"/>
    <mergeCell ref="U3:V3"/>
    <mergeCell ref="I7:J7"/>
    <mergeCell ref="U4:V4"/>
    <mergeCell ref="K4:L4"/>
    <mergeCell ref="K7:L7"/>
    <mergeCell ref="U7:V7"/>
    <mergeCell ref="M7:N7"/>
    <mergeCell ref="I4:J4"/>
    <mergeCell ref="S7:T7"/>
    <mergeCell ref="Q3:T3"/>
    <mergeCell ref="D3:E3"/>
    <mergeCell ref="D7:E7"/>
    <mergeCell ref="M3:P3"/>
    <mergeCell ref="M4:P4"/>
    <mergeCell ref="A7:C8"/>
    <mergeCell ref="A3:C3"/>
    <mergeCell ref="A4:C4"/>
    <mergeCell ref="A5:C6"/>
    <mergeCell ref="A9:C9"/>
    <mergeCell ref="A10:C10"/>
    <mergeCell ref="A15:C15"/>
    <mergeCell ref="A11:C11"/>
    <mergeCell ref="A21:C21"/>
    <mergeCell ref="A12:C12"/>
    <mergeCell ref="A13:C13"/>
    <mergeCell ref="A20:C20"/>
    <mergeCell ref="A18:C18"/>
    <mergeCell ref="A19:C19"/>
    <mergeCell ref="A14:C14"/>
    <mergeCell ref="A16:C16"/>
  </mergeCells>
  <phoneticPr fontId="2"/>
  <dataValidations count="4">
    <dataValidation imeMode="off" allowBlank="1" showInputMessage="1" showErrorMessage="1" promptTitle="日付の入力" prompt="日付の入力は、「2/10」のようにスラッシュで区切って入力してください。" sqref="A4:C4" xr:uid="{00000000-0002-0000-0200-000000000000}"/>
    <dataValidation imeMode="on" allowBlank="1" showInputMessage="1" showErrorMessage="1" promptTitle="広告主名" prompt="広告主名を入力してください。" sqref="Q4 M4" xr:uid="{00000000-0002-0000-0200-000001000000}"/>
    <dataValidation imeMode="on" allowBlank="1" showInputMessage="1" showErrorMessage="1" promptTitle="申込者名" prompt="申込者名を入力してください。" sqref="U4:V4" xr:uid="{00000000-0002-0000-0200-000002000000}"/>
    <dataValidation type="list" allowBlank="1" showInputMessage="1" showErrorMessage="1" promptTitle="サイズ" prompt="用紙のサイズを選択してください。" sqref="K4:L4" xr:uid="{00000000-0002-0000-0200-000003000000}">
      <formula1>$F$37:$N$37</formula1>
    </dataValidation>
  </dataValidations>
  <hyperlinks>
    <hyperlink ref="A9" location="香川①!A1" display="高松市①" xr:uid="{00000000-0004-0000-0200-000000000000}"/>
    <hyperlink ref="A10" location="香川②!A1" display="高松市②" xr:uid="{00000000-0004-0000-0200-000001000000}"/>
    <hyperlink ref="A11" location="香川②!A10" display="木田郡" xr:uid="{00000000-0004-0000-0200-000002000000}"/>
    <hyperlink ref="A13" location="香川②!A1" display="さぬき市" xr:uid="{00000000-0004-0000-0200-000003000000}"/>
    <hyperlink ref="A14" location="香川②!A1" display="東かがわ市" xr:uid="{00000000-0004-0000-0200-000004000000}"/>
    <hyperlink ref="A15" location="香川③!A1" display="綾歌郡" xr:uid="{00000000-0004-0000-0200-000005000000}"/>
    <hyperlink ref="A16" location="香川③!A1" display="坂出市" xr:uid="{00000000-0004-0000-0200-000006000000}"/>
    <hyperlink ref="A17" location="香川③!A1" display="丸亀市" xr:uid="{00000000-0004-0000-0200-000007000000}"/>
    <hyperlink ref="A18" location="香川③!A1" display="善通寺市" xr:uid="{00000000-0004-0000-0200-000008000000}"/>
    <hyperlink ref="A19" location="香川③!A1" display="仲多度郡" xr:uid="{00000000-0004-0000-0200-000009000000}"/>
    <hyperlink ref="A20" location="香川④!A1" display="三豊市" xr:uid="{00000000-0004-0000-0200-00000A000000}"/>
    <hyperlink ref="A21" location="香川④!A1" display="観音寺市" xr:uid="{00000000-0004-0000-0200-00000B000000}"/>
    <hyperlink ref="A22" location="香川④!A1" display="小豆郡" xr:uid="{00000000-0004-0000-0200-00000C000000}"/>
    <hyperlink ref="A12" location="香川①!A1" display="香川郡" xr:uid="{00000000-0004-0000-0200-00000D000000}"/>
    <hyperlink ref="Q42" r:id="rId1" xr:uid="{839E503D-288F-42C3-87FD-4486CAE646DC}"/>
  </hyperlinks>
  <printOptions horizontalCentered="1" verticalCentered="1"/>
  <pageMargins left="0.19685039370078741" right="0" top="0.47244094488188981" bottom="0" header="0.19685039370078741" footer="0.19685039370078741"/>
  <pageSetup paperSize="9" scale="65" orientation="landscape" r:id="rId2"/>
  <headerFooter alignWithMargins="0">
    <oddFooter>&amp;R&amp;14株式会社 読宣四国　&amp;10TEL087(888)6133　FAX087(888)6130</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Z39"/>
  <sheetViews>
    <sheetView showZeros="0" view="pageBreakPreview" zoomScale="80" zoomScaleNormal="72" zoomScaleSheetLayoutView="80" workbookViewId="0">
      <selection activeCell="D6" sqref="D6"/>
    </sheetView>
  </sheetViews>
  <sheetFormatPr defaultRowHeight="11.25" x14ac:dyDescent="0.15"/>
  <cols>
    <col min="1" max="1" width="7.75" style="3" customWidth="1"/>
    <col min="2" max="2" width="8.625" style="3" customWidth="1"/>
    <col min="3" max="3" width="6.625" style="3" customWidth="1"/>
    <col min="4" max="5" width="8.125" style="3" customWidth="1"/>
    <col min="6" max="6" width="6.625" style="3" customWidth="1"/>
    <col min="7" max="8" width="8.125" style="3" customWidth="1"/>
    <col min="9" max="9" width="6.625" style="3" customWidth="1"/>
    <col min="10" max="14" width="8.125" style="3" customWidth="1"/>
    <col min="15" max="15" width="6.625" style="3" customWidth="1"/>
    <col min="16" max="16" width="8.625" style="3" customWidth="1"/>
    <col min="17" max="17" width="9.25" style="3" customWidth="1"/>
    <col min="18" max="18" width="6.625" style="3" customWidth="1"/>
    <col min="19" max="19" width="8.125" style="3" customWidth="1"/>
    <col min="20" max="20" width="7.625" style="3" customWidth="1"/>
    <col min="21" max="21" width="6.625" style="3" customWidth="1"/>
    <col min="22" max="22" width="8.125" style="3" customWidth="1"/>
    <col min="23" max="23" width="7.625" style="3" customWidth="1"/>
    <col min="24" max="24" width="6.625" style="3" customWidth="1"/>
    <col min="25" max="25" width="8.125" style="3" customWidth="1"/>
    <col min="26" max="26" width="6" style="3" customWidth="1"/>
    <col min="27" max="16384" width="9" style="3"/>
  </cols>
  <sheetData>
    <row r="1" spans="1:26" ht="22.5" customHeight="1" x14ac:dyDescent="0.15">
      <c r="A1" s="774" t="s">
        <v>48</v>
      </c>
      <c r="B1" s="775"/>
      <c r="C1" s="775"/>
      <c r="D1" s="775"/>
      <c r="E1" s="775"/>
      <c r="F1" s="802" t="s">
        <v>279</v>
      </c>
      <c r="G1" s="803"/>
      <c r="H1" s="803"/>
      <c r="I1" s="803"/>
      <c r="J1" s="803"/>
      <c r="K1" s="774"/>
      <c r="L1" s="783" t="s">
        <v>196</v>
      </c>
      <c r="M1" s="785"/>
      <c r="N1" s="783" t="s">
        <v>53</v>
      </c>
      <c r="O1" s="784"/>
      <c r="P1" s="784"/>
      <c r="Q1" s="784"/>
      <c r="R1" s="784"/>
      <c r="S1" s="784"/>
      <c r="T1" s="785"/>
      <c r="U1" s="786" t="s">
        <v>51</v>
      </c>
      <c r="V1" s="786"/>
      <c r="W1" s="786"/>
      <c r="X1" s="786"/>
      <c r="Y1" s="787"/>
      <c r="Z1" s="34"/>
    </row>
    <row r="2" spans="1:26" s="4" customFormat="1" ht="24.95" customHeight="1" x14ac:dyDescent="0.15">
      <c r="A2" s="776">
        <f>市郡別!A4</f>
        <v>0</v>
      </c>
      <c r="B2" s="777"/>
      <c r="C2" s="777"/>
      <c r="D2" s="777"/>
      <c r="E2" s="777"/>
      <c r="F2" s="804">
        <f>SUM(G32,J32,M32,P32,S32,V32,Y32,Y34)</f>
        <v>0</v>
      </c>
      <c r="G2" s="805"/>
      <c r="H2" s="805"/>
      <c r="I2" s="800">
        <f>市郡別!D4</f>
        <v>0</v>
      </c>
      <c r="J2" s="800"/>
      <c r="K2" s="801"/>
      <c r="L2" s="789" t="str">
        <f>市郡別!K4</f>
        <v>-</v>
      </c>
      <c r="M2" s="799"/>
      <c r="N2" s="796">
        <f>市郡別!M4</f>
        <v>0</v>
      </c>
      <c r="O2" s="797"/>
      <c r="P2" s="797"/>
      <c r="Q2" s="797"/>
      <c r="R2" s="797"/>
      <c r="S2" s="797"/>
      <c r="T2" s="798"/>
      <c r="U2" s="788">
        <f>市郡別!Q4</f>
        <v>0</v>
      </c>
      <c r="V2" s="788"/>
      <c r="W2" s="788"/>
      <c r="X2" s="788"/>
      <c r="Y2" s="789"/>
      <c r="Z2" s="35"/>
    </row>
    <row r="3" spans="1:26"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78" t="s">
        <v>45</v>
      </c>
      <c r="B4" s="783" t="s">
        <v>80</v>
      </c>
      <c r="C4" s="784"/>
      <c r="D4" s="784"/>
      <c r="E4" s="784"/>
      <c r="F4" s="784"/>
      <c r="G4" s="785"/>
      <c r="H4" s="783" t="s">
        <v>54</v>
      </c>
      <c r="I4" s="784"/>
      <c r="J4" s="785"/>
      <c r="K4" s="783" t="s">
        <v>506</v>
      </c>
      <c r="L4" s="784"/>
      <c r="M4" s="785"/>
      <c r="N4" s="793" t="s">
        <v>55</v>
      </c>
      <c r="O4" s="794"/>
      <c r="P4" s="795"/>
      <c r="Q4" s="793" t="s">
        <v>56</v>
      </c>
      <c r="R4" s="794"/>
      <c r="S4" s="795"/>
      <c r="T4" s="793" t="s">
        <v>57</v>
      </c>
      <c r="U4" s="794"/>
      <c r="V4" s="795"/>
      <c r="W4" s="784" t="s">
        <v>58</v>
      </c>
      <c r="X4" s="784"/>
      <c r="Y4" s="784"/>
      <c r="Z4" s="37"/>
    </row>
    <row r="5" spans="1:26" ht="20.25" customHeight="1" x14ac:dyDescent="0.15">
      <c r="A5" s="779"/>
      <c r="B5" s="320" t="s">
        <v>199</v>
      </c>
      <c r="C5" s="321" t="s">
        <v>198</v>
      </c>
      <c r="D5" s="321" t="s">
        <v>11</v>
      </c>
      <c r="E5" s="321" t="s">
        <v>199</v>
      </c>
      <c r="F5" s="321" t="s">
        <v>198</v>
      </c>
      <c r="G5" s="164" t="s">
        <v>11</v>
      </c>
      <c r="H5" s="449" t="s">
        <v>199</v>
      </c>
      <c r="I5" s="321" t="s">
        <v>198</v>
      </c>
      <c r="J5" s="165" t="s">
        <v>11</v>
      </c>
      <c r="K5" s="166" t="s">
        <v>448</v>
      </c>
      <c r="L5" s="450" t="s">
        <v>198</v>
      </c>
      <c r="M5" s="165" t="s">
        <v>11</v>
      </c>
      <c r="N5" s="166" t="s">
        <v>199</v>
      </c>
      <c r="O5" s="321" t="s">
        <v>198</v>
      </c>
      <c r="P5" s="164" t="s">
        <v>11</v>
      </c>
      <c r="Q5" s="320" t="s">
        <v>199</v>
      </c>
      <c r="R5" s="321" t="s">
        <v>198</v>
      </c>
      <c r="S5" s="165" t="s">
        <v>11</v>
      </c>
      <c r="T5" s="166" t="s">
        <v>199</v>
      </c>
      <c r="U5" s="321" t="s">
        <v>198</v>
      </c>
      <c r="V5" s="164" t="s">
        <v>11</v>
      </c>
      <c r="W5" s="320" t="s">
        <v>199</v>
      </c>
      <c r="X5" s="321" t="s">
        <v>198</v>
      </c>
      <c r="Y5" s="165" t="s">
        <v>11</v>
      </c>
      <c r="Z5" s="34"/>
    </row>
    <row r="6" spans="1:26" ht="22.5" customHeight="1" x14ac:dyDescent="0.15">
      <c r="A6" s="791" t="s">
        <v>88</v>
      </c>
      <c r="B6" s="284" t="s">
        <v>392</v>
      </c>
      <c r="C6" s="96">
        <v>2150</v>
      </c>
      <c r="D6" s="285"/>
      <c r="E6" s="319" t="s">
        <v>94</v>
      </c>
      <c r="F6" s="97">
        <v>2700</v>
      </c>
      <c r="G6" s="115"/>
      <c r="H6" s="448" t="s">
        <v>13</v>
      </c>
      <c r="I6" s="97">
        <v>1750</v>
      </c>
      <c r="J6" s="125"/>
      <c r="K6" s="477" t="s">
        <v>13</v>
      </c>
      <c r="L6" s="302">
        <v>485</v>
      </c>
      <c r="M6" s="469"/>
      <c r="N6" s="361" t="s">
        <v>191</v>
      </c>
      <c r="O6" s="97">
        <v>1180</v>
      </c>
      <c r="P6" s="287"/>
      <c r="Q6" s="318" t="s">
        <v>193</v>
      </c>
      <c r="R6" s="97">
        <v>770</v>
      </c>
      <c r="S6" s="125"/>
      <c r="T6" s="161" t="s">
        <v>283</v>
      </c>
      <c r="U6" s="97">
        <v>920</v>
      </c>
      <c r="V6" s="115"/>
      <c r="W6" s="318" t="s">
        <v>191</v>
      </c>
      <c r="X6" s="97">
        <v>1200</v>
      </c>
      <c r="Y6" s="125"/>
      <c r="Z6" s="34"/>
    </row>
    <row r="7" spans="1:26" ht="22.5" customHeight="1" x14ac:dyDescent="0.15">
      <c r="A7" s="792"/>
      <c r="B7" s="160" t="s">
        <v>67</v>
      </c>
      <c r="C7" s="39">
        <v>2950</v>
      </c>
      <c r="D7" s="286"/>
      <c r="E7" s="317" t="s">
        <v>14</v>
      </c>
      <c r="F7" s="336">
        <v>3050</v>
      </c>
      <c r="G7" s="341"/>
      <c r="H7" s="437" t="s">
        <v>146</v>
      </c>
      <c r="I7" s="458">
        <v>300</v>
      </c>
      <c r="J7" s="469"/>
      <c r="K7" s="447" t="s">
        <v>449</v>
      </c>
      <c r="L7" s="302">
        <v>210</v>
      </c>
      <c r="M7" s="469"/>
      <c r="N7" s="325" t="s">
        <v>192</v>
      </c>
      <c r="O7" s="336">
        <v>930</v>
      </c>
      <c r="P7" s="116"/>
      <c r="Q7" s="316" t="s">
        <v>70</v>
      </c>
      <c r="R7" s="336">
        <v>830</v>
      </c>
      <c r="S7" s="360"/>
      <c r="T7" s="160" t="s">
        <v>148</v>
      </c>
      <c r="U7" s="336">
        <v>120</v>
      </c>
      <c r="V7" s="341"/>
      <c r="W7" s="316" t="s">
        <v>192</v>
      </c>
      <c r="X7" s="336">
        <v>700</v>
      </c>
      <c r="Y7" s="360"/>
      <c r="Z7" s="34"/>
    </row>
    <row r="8" spans="1:26" ht="22.5" customHeight="1" x14ac:dyDescent="0.15">
      <c r="A8" s="792"/>
      <c r="B8" s="160" t="s">
        <v>68</v>
      </c>
      <c r="C8" s="39">
        <v>2000</v>
      </c>
      <c r="D8" s="286"/>
      <c r="E8" s="317" t="s">
        <v>95</v>
      </c>
      <c r="F8" s="336">
        <v>2950</v>
      </c>
      <c r="G8" s="341"/>
      <c r="H8" s="440" t="s">
        <v>309</v>
      </c>
      <c r="I8" s="458">
        <v>2300</v>
      </c>
      <c r="J8" s="469"/>
      <c r="K8" s="447" t="s">
        <v>309</v>
      </c>
      <c r="L8" s="302">
        <v>1030</v>
      </c>
      <c r="M8" s="469"/>
      <c r="N8" s="325" t="s">
        <v>100</v>
      </c>
      <c r="O8" s="336">
        <v>690</v>
      </c>
      <c r="P8" s="116"/>
      <c r="Q8" s="324" t="s">
        <v>373</v>
      </c>
      <c r="R8" s="302">
        <v>140</v>
      </c>
      <c r="S8" s="360"/>
      <c r="T8" s="160" t="s">
        <v>147</v>
      </c>
      <c r="U8" s="336">
        <v>320</v>
      </c>
      <c r="V8" s="341"/>
      <c r="W8" s="316" t="s">
        <v>100</v>
      </c>
      <c r="X8" s="336">
        <v>250</v>
      </c>
      <c r="Y8" s="360"/>
      <c r="Z8" s="34"/>
    </row>
    <row r="9" spans="1:26" ht="22.5" customHeight="1" x14ac:dyDescent="0.15">
      <c r="A9" s="792"/>
      <c r="B9" s="160" t="s">
        <v>488</v>
      </c>
      <c r="C9" s="39">
        <v>2850</v>
      </c>
      <c r="D9" s="286"/>
      <c r="E9" s="162" t="s">
        <v>282</v>
      </c>
      <c r="F9" s="336">
        <v>1900</v>
      </c>
      <c r="G9" s="341"/>
      <c r="H9" s="437" t="s">
        <v>307</v>
      </c>
      <c r="I9" s="458">
        <v>200</v>
      </c>
      <c r="J9" s="469"/>
      <c r="K9" s="447" t="s">
        <v>307</v>
      </c>
      <c r="L9" s="302">
        <v>260</v>
      </c>
      <c r="M9" s="469"/>
      <c r="N9" s="325" t="s">
        <v>390</v>
      </c>
      <c r="O9" s="121" t="s">
        <v>382</v>
      </c>
      <c r="P9" s="615"/>
      <c r="Q9" s="324" t="s">
        <v>374</v>
      </c>
      <c r="R9" s="121" t="s">
        <v>382</v>
      </c>
      <c r="S9" s="629"/>
      <c r="T9" s="160" t="s">
        <v>195</v>
      </c>
      <c r="U9" s="336">
        <v>120</v>
      </c>
      <c r="V9" s="341"/>
      <c r="W9" s="325" t="s">
        <v>390</v>
      </c>
      <c r="X9" s="121" t="s">
        <v>382</v>
      </c>
      <c r="Y9" s="123"/>
      <c r="Z9" s="622"/>
    </row>
    <row r="10" spans="1:26" ht="22.5" customHeight="1" x14ac:dyDescent="0.15">
      <c r="A10" s="792"/>
      <c r="B10" s="353" t="s">
        <v>69</v>
      </c>
      <c r="C10" s="215">
        <v>2600</v>
      </c>
      <c r="D10" s="286"/>
      <c r="E10" s="317" t="s">
        <v>370</v>
      </c>
      <c r="F10" s="336">
        <v>2650</v>
      </c>
      <c r="G10" s="341"/>
      <c r="H10" s="437" t="s">
        <v>308</v>
      </c>
      <c r="I10" s="458">
        <v>250</v>
      </c>
      <c r="J10" s="469"/>
      <c r="K10" s="447" t="s">
        <v>308</v>
      </c>
      <c r="L10" s="302">
        <v>130</v>
      </c>
      <c r="M10" s="469"/>
      <c r="N10" s="325" t="s">
        <v>451</v>
      </c>
      <c r="O10" s="336">
        <v>900</v>
      </c>
      <c r="P10" s="116"/>
      <c r="Q10" s="324" t="s">
        <v>194</v>
      </c>
      <c r="R10" s="302">
        <v>700</v>
      </c>
      <c r="S10" s="360"/>
      <c r="T10" s="160" t="s">
        <v>99</v>
      </c>
      <c r="U10" s="336">
        <v>330</v>
      </c>
      <c r="V10" s="341"/>
      <c r="W10" s="325" t="s">
        <v>451</v>
      </c>
      <c r="X10" s="336">
        <v>400</v>
      </c>
      <c r="Y10" s="360"/>
      <c r="Z10" s="622"/>
    </row>
    <row r="11" spans="1:26" ht="22.5" customHeight="1" x14ac:dyDescent="0.15">
      <c r="A11" s="792"/>
      <c r="B11" s="780" t="s">
        <v>474</v>
      </c>
      <c r="C11" s="781"/>
      <c r="D11" s="782"/>
      <c r="E11" s="317" t="s">
        <v>341</v>
      </c>
      <c r="F11" s="336">
        <v>1900</v>
      </c>
      <c r="G11" s="341"/>
      <c r="H11" s="438" t="s">
        <v>147</v>
      </c>
      <c r="I11" s="302">
        <v>1750</v>
      </c>
      <c r="J11" s="469"/>
      <c r="K11" s="447" t="s">
        <v>450</v>
      </c>
      <c r="L11" s="302">
        <v>1325</v>
      </c>
      <c r="M11" s="469"/>
      <c r="N11" s="325" t="s">
        <v>318</v>
      </c>
      <c r="O11" s="336">
        <v>800</v>
      </c>
      <c r="P11" s="341"/>
      <c r="Q11" s="324" t="s">
        <v>415</v>
      </c>
      <c r="R11" s="302">
        <v>150</v>
      </c>
      <c r="S11" s="360"/>
      <c r="T11" s="160" t="s">
        <v>14</v>
      </c>
      <c r="U11" s="336">
        <v>170</v>
      </c>
      <c r="V11" s="341"/>
      <c r="W11" s="316" t="s">
        <v>319</v>
      </c>
      <c r="X11" s="336">
        <v>300</v>
      </c>
      <c r="Y11" s="360"/>
      <c r="Z11" s="622"/>
    </row>
    <row r="12" spans="1:26" ht="22.5" customHeight="1" x14ac:dyDescent="0.15">
      <c r="A12" s="792"/>
      <c r="B12" s="160" t="s">
        <v>74</v>
      </c>
      <c r="C12" s="39">
        <v>1300</v>
      </c>
      <c r="D12" s="286"/>
      <c r="E12" s="317" t="s">
        <v>306</v>
      </c>
      <c r="F12" s="336">
        <v>3000</v>
      </c>
      <c r="G12" s="341"/>
      <c r="H12" s="438" t="s">
        <v>99</v>
      </c>
      <c r="I12" s="302">
        <v>1350</v>
      </c>
      <c r="J12" s="469"/>
      <c r="K12" s="160" t="s">
        <v>451</v>
      </c>
      <c r="L12" s="302">
        <v>715</v>
      </c>
      <c r="M12" s="469"/>
      <c r="N12" s="160" t="s">
        <v>391</v>
      </c>
      <c r="O12" s="121" t="s">
        <v>382</v>
      </c>
      <c r="P12" s="610"/>
      <c r="Q12" s="324" t="s">
        <v>431</v>
      </c>
      <c r="R12" s="302">
        <v>20</v>
      </c>
      <c r="S12" s="360"/>
      <c r="T12" s="160" t="s">
        <v>104</v>
      </c>
      <c r="U12" s="336">
        <v>100</v>
      </c>
      <c r="V12" s="341"/>
      <c r="W12" s="160" t="s">
        <v>391</v>
      </c>
      <c r="X12" s="121" t="s">
        <v>382</v>
      </c>
      <c r="Y12" s="123"/>
      <c r="Z12" s="622"/>
    </row>
    <row r="13" spans="1:26" ht="22.5" customHeight="1" x14ac:dyDescent="0.15">
      <c r="A13" s="792"/>
      <c r="B13" s="160" t="s">
        <v>259</v>
      </c>
      <c r="C13" s="39">
        <v>2050</v>
      </c>
      <c r="D13" s="286"/>
      <c r="E13" s="317" t="s">
        <v>97</v>
      </c>
      <c r="F13" s="336">
        <v>1900</v>
      </c>
      <c r="G13" s="341"/>
      <c r="H13" s="438" t="s">
        <v>257</v>
      </c>
      <c r="I13" s="302">
        <v>200</v>
      </c>
      <c r="J13" s="469"/>
      <c r="K13" s="160" t="s">
        <v>257</v>
      </c>
      <c r="L13" s="302">
        <v>150</v>
      </c>
      <c r="M13" s="469"/>
      <c r="N13" s="160" t="s">
        <v>403</v>
      </c>
      <c r="O13" s="336">
        <v>1330</v>
      </c>
      <c r="P13" s="341"/>
      <c r="Q13" s="316" t="s">
        <v>105</v>
      </c>
      <c r="R13" s="336">
        <v>330</v>
      </c>
      <c r="S13" s="360"/>
      <c r="T13" s="32"/>
      <c r="U13" s="336"/>
      <c r="V13" s="60"/>
      <c r="W13" s="160" t="s">
        <v>403</v>
      </c>
      <c r="X13" s="336">
        <v>830</v>
      </c>
      <c r="Y13" s="360"/>
      <c r="Z13" s="622"/>
    </row>
    <row r="14" spans="1:26" ht="22.5" customHeight="1" x14ac:dyDescent="0.15">
      <c r="A14" s="792"/>
      <c r="B14" s="160" t="s">
        <v>305</v>
      </c>
      <c r="C14" s="39">
        <v>800</v>
      </c>
      <c r="D14" s="286"/>
      <c r="E14" s="317" t="s">
        <v>441</v>
      </c>
      <c r="F14" s="336">
        <v>1350</v>
      </c>
      <c r="G14" s="341"/>
      <c r="H14" s="438" t="s">
        <v>14</v>
      </c>
      <c r="I14" s="302">
        <v>1050</v>
      </c>
      <c r="J14" s="469"/>
      <c r="K14" s="160" t="s">
        <v>14</v>
      </c>
      <c r="L14" s="302">
        <v>370</v>
      </c>
      <c r="M14" s="469"/>
      <c r="N14" s="160" t="s">
        <v>102</v>
      </c>
      <c r="O14" s="617">
        <v>1600</v>
      </c>
      <c r="P14" s="563"/>
      <c r="Q14" s="316" t="s">
        <v>14</v>
      </c>
      <c r="R14" s="336">
        <v>450</v>
      </c>
      <c r="S14" s="360"/>
      <c r="T14" s="32"/>
      <c r="U14" s="336"/>
      <c r="V14" s="60"/>
      <c r="W14" s="437" t="s">
        <v>102</v>
      </c>
      <c r="X14" s="617">
        <v>1000</v>
      </c>
      <c r="Y14" s="614"/>
      <c r="Z14" s="622"/>
    </row>
    <row r="15" spans="1:26" ht="22.5" customHeight="1" x14ac:dyDescent="0.15">
      <c r="A15" s="792"/>
      <c r="B15" s="160" t="s">
        <v>281</v>
      </c>
      <c r="C15" s="39">
        <v>1350</v>
      </c>
      <c r="D15" s="286"/>
      <c r="E15" s="317" t="s">
        <v>393</v>
      </c>
      <c r="F15" s="336">
        <v>3300</v>
      </c>
      <c r="G15" s="341"/>
      <c r="H15" s="442" t="s">
        <v>280</v>
      </c>
      <c r="I15" s="302">
        <v>300</v>
      </c>
      <c r="J15" s="469"/>
      <c r="K15" s="160" t="s">
        <v>452</v>
      </c>
      <c r="L15" s="302">
        <v>235</v>
      </c>
      <c r="M15" s="469"/>
      <c r="N15" s="160" t="s">
        <v>14</v>
      </c>
      <c r="O15" s="617">
        <v>1050</v>
      </c>
      <c r="P15" s="563"/>
      <c r="Q15" s="316" t="s">
        <v>494</v>
      </c>
      <c r="R15" s="336">
        <v>50</v>
      </c>
      <c r="S15" s="360"/>
      <c r="T15" s="32"/>
      <c r="U15" s="336"/>
      <c r="V15" s="50"/>
      <c r="W15" s="437" t="s">
        <v>14</v>
      </c>
      <c r="X15" s="617">
        <v>350</v>
      </c>
      <c r="Y15" s="614"/>
      <c r="Z15" s="622"/>
    </row>
    <row r="16" spans="1:26" ht="22.5" customHeight="1" x14ac:dyDescent="0.15">
      <c r="A16" s="792"/>
      <c r="B16" s="160" t="s">
        <v>93</v>
      </c>
      <c r="C16" s="39">
        <v>2500</v>
      </c>
      <c r="D16" s="286"/>
      <c r="E16" s="317" t="s">
        <v>394</v>
      </c>
      <c r="F16" s="121" t="s">
        <v>416</v>
      </c>
      <c r="G16" s="365"/>
      <c r="H16" s="438" t="s">
        <v>148</v>
      </c>
      <c r="I16" s="302">
        <v>1050</v>
      </c>
      <c r="J16" s="469"/>
      <c r="K16" s="160" t="s">
        <v>453</v>
      </c>
      <c r="L16" s="302">
        <v>615</v>
      </c>
      <c r="M16" s="469"/>
      <c r="N16" s="160" t="s">
        <v>145</v>
      </c>
      <c r="O16" s="617">
        <v>750</v>
      </c>
      <c r="P16" s="288"/>
      <c r="Q16" s="437" t="s">
        <v>419</v>
      </c>
      <c r="R16" s="121" t="s">
        <v>382</v>
      </c>
      <c r="S16" s="615"/>
      <c r="T16" s="32"/>
      <c r="U16" s="336"/>
      <c r="V16" s="50"/>
      <c r="W16" s="437" t="s">
        <v>145</v>
      </c>
      <c r="X16" s="617">
        <v>250</v>
      </c>
      <c r="Y16" s="614"/>
      <c r="Z16" s="622"/>
    </row>
    <row r="17" spans="1:26" ht="22.5" customHeight="1" x14ac:dyDescent="0.15">
      <c r="A17" s="792"/>
      <c r="B17" s="160" t="s">
        <v>61</v>
      </c>
      <c r="C17" s="39">
        <v>2250</v>
      </c>
      <c r="D17" s="286"/>
      <c r="E17" s="317" t="s">
        <v>395</v>
      </c>
      <c r="F17" s="336">
        <v>2450</v>
      </c>
      <c r="G17" s="341"/>
      <c r="H17" s="438" t="s">
        <v>100</v>
      </c>
      <c r="I17" s="302">
        <v>560</v>
      </c>
      <c r="J17" s="469"/>
      <c r="K17" s="160" t="s">
        <v>306</v>
      </c>
      <c r="L17" s="302">
        <v>255</v>
      </c>
      <c r="M17" s="469"/>
      <c r="N17" s="160" t="s">
        <v>96</v>
      </c>
      <c r="O17" s="121" t="s">
        <v>504</v>
      </c>
      <c r="P17" s="619"/>
      <c r="Q17" s="160" t="s">
        <v>495</v>
      </c>
      <c r="R17" s="39">
        <v>35</v>
      </c>
      <c r="S17" s="563"/>
      <c r="T17" s="32"/>
      <c r="U17" s="336"/>
      <c r="V17" s="50"/>
      <c r="W17" s="437" t="s">
        <v>96</v>
      </c>
      <c r="X17" s="617" t="s">
        <v>504</v>
      </c>
      <c r="Y17" s="123"/>
      <c r="Z17" s="622"/>
    </row>
    <row r="18" spans="1:26" ht="22.5" customHeight="1" x14ac:dyDescent="0.15">
      <c r="A18" s="792"/>
      <c r="B18" s="160"/>
      <c r="C18" s="39"/>
      <c r="D18" s="289"/>
      <c r="E18" s="317" t="s">
        <v>313</v>
      </c>
      <c r="F18" s="336">
        <v>2050</v>
      </c>
      <c r="G18" s="341"/>
      <c r="H18" s="444" t="s">
        <v>310</v>
      </c>
      <c r="I18" s="458">
        <v>1000</v>
      </c>
      <c r="J18" s="469"/>
      <c r="K18" s="160" t="s">
        <v>310</v>
      </c>
      <c r="L18" s="302">
        <v>655</v>
      </c>
      <c r="M18" s="469"/>
      <c r="N18" s="160" t="s">
        <v>338</v>
      </c>
      <c r="O18" s="39">
        <v>300</v>
      </c>
      <c r="P18" s="563"/>
      <c r="Q18" s="160" t="s">
        <v>496</v>
      </c>
      <c r="R18" s="121" t="s">
        <v>382</v>
      </c>
      <c r="S18" s="620"/>
      <c r="T18" s="32"/>
      <c r="U18" s="336"/>
      <c r="V18" s="50"/>
      <c r="W18" s="437" t="s">
        <v>338</v>
      </c>
      <c r="X18" s="39">
        <v>250</v>
      </c>
      <c r="Y18" s="614"/>
      <c r="Z18" s="622"/>
    </row>
    <row r="19" spans="1:26" ht="22.5" customHeight="1" x14ac:dyDescent="0.15">
      <c r="A19" s="792"/>
      <c r="B19" s="117"/>
      <c r="C19" s="39"/>
      <c r="D19" s="39"/>
      <c r="E19" s="233" t="s">
        <v>342</v>
      </c>
      <c r="F19" s="239">
        <v>2500</v>
      </c>
      <c r="G19" s="341"/>
      <c r="H19" s="447" t="s">
        <v>101</v>
      </c>
      <c r="I19" s="458">
        <v>350</v>
      </c>
      <c r="J19" s="469"/>
      <c r="K19" s="160" t="s">
        <v>454</v>
      </c>
      <c r="L19" s="302">
        <v>370</v>
      </c>
      <c r="M19" s="469"/>
      <c r="N19" s="160" t="s">
        <v>490</v>
      </c>
      <c r="O19" s="617">
        <v>500</v>
      </c>
      <c r="P19" s="563"/>
      <c r="Q19" s="437" t="s">
        <v>243</v>
      </c>
      <c r="R19" s="617">
        <v>300</v>
      </c>
      <c r="S19" s="282"/>
      <c r="T19" s="32"/>
      <c r="U19" s="336"/>
      <c r="V19" s="50"/>
      <c r="W19" s="437" t="s">
        <v>489</v>
      </c>
      <c r="X19" s="617">
        <v>120</v>
      </c>
      <c r="Y19" s="614"/>
      <c r="Z19" s="622"/>
    </row>
    <row r="20" spans="1:26" ht="22.5" customHeight="1" x14ac:dyDescent="0.15">
      <c r="A20" s="792"/>
      <c r="B20" s="117"/>
      <c r="C20" s="39"/>
      <c r="D20" s="39"/>
      <c r="E20" s="317" t="s">
        <v>62</v>
      </c>
      <c r="F20" s="336">
        <v>2100</v>
      </c>
      <c r="G20" s="341"/>
      <c r="H20" s="438"/>
      <c r="I20" s="302"/>
      <c r="J20" s="123"/>
      <c r="K20" s="160"/>
      <c r="L20" s="236"/>
      <c r="M20" s="492"/>
      <c r="N20" s="160" t="s">
        <v>70</v>
      </c>
      <c r="O20" s="121" t="s">
        <v>382</v>
      </c>
      <c r="P20" s="615"/>
      <c r="Q20" s="437" t="s">
        <v>100</v>
      </c>
      <c r="R20" s="617">
        <v>600</v>
      </c>
      <c r="S20" s="282"/>
      <c r="T20" s="32"/>
      <c r="U20" s="336"/>
      <c r="V20" s="50"/>
      <c r="W20" s="437" t="s">
        <v>70</v>
      </c>
      <c r="X20" s="121" t="s">
        <v>382</v>
      </c>
      <c r="Y20" s="123"/>
      <c r="Z20" s="622"/>
    </row>
    <row r="21" spans="1:26" ht="22.5" customHeight="1" x14ac:dyDescent="0.15">
      <c r="A21" s="792"/>
      <c r="B21" s="117"/>
      <c r="C21" s="39"/>
      <c r="D21" s="39"/>
      <c r="E21" s="317" t="s">
        <v>144</v>
      </c>
      <c r="F21" s="336">
        <v>2800</v>
      </c>
      <c r="G21" s="341"/>
      <c r="H21" s="438"/>
      <c r="I21" s="302"/>
      <c r="J21" s="123"/>
      <c r="K21" s="160"/>
      <c r="L21" s="236"/>
      <c r="M21" s="492"/>
      <c r="N21" s="160" t="s">
        <v>495</v>
      </c>
      <c r="O21" s="39">
        <v>300</v>
      </c>
      <c r="P21" s="563"/>
      <c r="Q21" s="160" t="s">
        <v>343</v>
      </c>
      <c r="R21" s="617">
        <v>50</v>
      </c>
      <c r="S21" s="614"/>
      <c r="T21" s="32"/>
      <c r="U21" s="336"/>
      <c r="V21" s="50"/>
      <c r="W21" s="160" t="s">
        <v>495</v>
      </c>
      <c r="X21" s="617">
        <v>65</v>
      </c>
      <c r="Y21" s="614"/>
      <c r="Z21" s="622"/>
    </row>
    <row r="22" spans="1:26" ht="22.5" customHeight="1" x14ac:dyDescent="0.15">
      <c r="A22" s="792"/>
      <c r="B22" s="117"/>
      <c r="C22" s="39"/>
      <c r="D22" s="39"/>
      <c r="E22" s="317" t="s">
        <v>98</v>
      </c>
      <c r="F22" s="336">
        <v>2700</v>
      </c>
      <c r="G22" s="341"/>
      <c r="H22" s="438"/>
      <c r="I22" s="302"/>
      <c r="J22" s="123"/>
      <c r="K22" s="160"/>
      <c r="L22" s="236"/>
      <c r="M22" s="492"/>
      <c r="N22" s="160" t="s">
        <v>496</v>
      </c>
      <c r="O22" s="121" t="s">
        <v>382</v>
      </c>
      <c r="P22" s="620"/>
      <c r="Q22" s="299"/>
      <c r="R22" s="336"/>
      <c r="S22" s="134"/>
      <c r="T22" s="32"/>
      <c r="U22" s="336"/>
      <c r="V22" s="50"/>
      <c r="W22" s="160" t="s">
        <v>496</v>
      </c>
      <c r="X22" s="121" t="s">
        <v>382</v>
      </c>
      <c r="Y22" s="123"/>
      <c r="Z22" s="622"/>
    </row>
    <row r="23" spans="1:26" ht="22.5" customHeight="1" x14ac:dyDescent="0.15">
      <c r="A23" s="792"/>
      <c r="B23" s="117"/>
      <c r="C23" s="39"/>
      <c r="D23" s="39"/>
      <c r="E23" s="317" t="s">
        <v>12</v>
      </c>
      <c r="F23" s="121" t="s">
        <v>382</v>
      </c>
      <c r="G23" s="620"/>
      <c r="H23" s="438"/>
      <c r="I23" s="302"/>
      <c r="J23" s="123"/>
      <c r="K23" s="160"/>
      <c r="L23" s="236"/>
      <c r="M23" s="492"/>
      <c r="N23" s="160" t="s">
        <v>243</v>
      </c>
      <c r="O23" s="617">
        <v>400</v>
      </c>
      <c r="P23" s="563"/>
      <c r="Q23" s="299"/>
      <c r="R23" s="336"/>
      <c r="S23" s="134"/>
      <c r="T23" s="32"/>
      <c r="U23" s="336"/>
      <c r="V23" s="50"/>
      <c r="W23" s="160" t="s">
        <v>243</v>
      </c>
      <c r="X23" s="617">
        <v>300</v>
      </c>
      <c r="Y23" s="614"/>
      <c r="Z23" s="622"/>
    </row>
    <row r="24" spans="1:26" ht="22.5" customHeight="1" x14ac:dyDescent="0.15">
      <c r="A24" s="792"/>
      <c r="B24" s="117"/>
      <c r="C24" s="39"/>
      <c r="D24" s="39"/>
      <c r="E24" s="317" t="s">
        <v>508</v>
      </c>
      <c r="F24" s="336">
        <v>1600</v>
      </c>
      <c r="G24" s="341"/>
      <c r="H24" s="438"/>
      <c r="I24" s="302"/>
      <c r="J24" s="123"/>
      <c r="K24" s="160"/>
      <c r="L24" s="236"/>
      <c r="M24" s="492"/>
      <c r="N24" s="160" t="s">
        <v>244</v>
      </c>
      <c r="O24" s="617">
        <v>510</v>
      </c>
      <c r="P24" s="116"/>
      <c r="Q24" s="299"/>
      <c r="R24" s="336"/>
      <c r="S24" s="134"/>
      <c r="T24" s="32"/>
      <c r="U24" s="336"/>
      <c r="V24" s="50"/>
      <c r="W24" s="160" t="s">
        <v>245</v>
      </c>
      <c r="X24" s="617">
        <v>140</v>
      </c>
      <c r="Y24" s="614"/>
      <c r="Z24" s="622"/>
    </row>
    <row r="25" spans="1:26" ht="22.5" customHeight="1" x14ac:dyDescent="0.15">
      <c r="A25" s="792"/>
      <c r="B25" s="117"/>
      <c r="C25" s="39"/>
      <c r="D25" s="39"/>
      <c r="E25" s="317"/>
      <c r="F25" s="336"/>
      <c r="G25" s="365"/>
      <c r="H25" s="438"/>
      <c r="I25" s="302"/>
      <c r="J25" s="123"/>
      <c r="K25" s="160"/>
      <c r="L25" s="236"/>
      <c r="M25" s="492"/>
      <c r="N25" s="160" t="s">
        <v>331</v>
      </c>
      <c r="O25" s="121" t="s">
        <v>382</v>
      </c>
      <c r="P25" s="615"/>
      <c r="Q25" s="299"/>
      <c r="R25" s="336"/>
      <c r="S25" s="134"/>
      <c r="T25" s="32"/>
      <c r="U25" s="336"/>
      <c r="V25" s="50"/>
      <c r="W25" s="437" t="s">
        <v>331</v>
      </c>
      <c r="X25" s="121" t="s">
        <v>382</v>
      </c>
      <c r="Y25" s="123"/>
      <c r="Z25" s="622"/>
    </row>
    <row r="26" spans="1:26" ht="22.5" customHeight="1" x14ac:dyDescent="0.15">
      <c r="A26" s="792"/>
      <c r="B26" s="117"/>
      <c r="C26" s="39"/>
      <c r="D26" s="39"/>
      <c r="E26" s="317"/>
      <c r="F26" s="336"/>
      <c r="G26" s="365"/>
      <c r="H26" s="438"/>
      <c r="I26" s="302"/>
      <c r="J26" s="123"/>
      <c r="K26" s="160"/>
      <c r="L26" s="236"/>
      <c r="M26" s="492"/>
      <c r="N26" s="160"/>
      <c r="O26" s="617"/>
      <c r="P26" s="615"/>
      <c r="Q26" s="299"/>
      <c r="R26" s="336"/>
      <c r="S26" s="134"/>
      <c r="T26" s="32"/>
      <c r="U26" s="336"/>
      <c r="V26" s="50"/>
      <c r="W26" s="437"/>
      <c r="X26" s="617"/>
      <c r="Y26" s="123"/>
      <c r="Z26" s="34"/>
    </row>
    <row r="27" spans="1:26" ht="22.5" customHeight="1" x14ac:dyDescent="0.15">
      <c r="A27" s="792"/>
      <c r="B27" s="117"/>
      <c r="C27" s="39"/>
      <c r="D27" s="39"/>
      <c r="E27" s="317"/>
      <c r="F27" s="336"/>
      <c r="G27" s="365"/>
      <c r="H27" s="438"/>
      <c r="I27" s="302"/>
      <c r="J27" s="123"/>
      <c r="K27" s="160"/>
      <c r="L27" s="236"/>
      <c r="M27" s="492"/>
      <c r="N27" s="160"/>
      <c r="O27" s="617"/>
      <c r="P27" s="615"/>
      <c r="Q27" s="299"/>
      <c r="R27" s="336"/>
      <c r="S27" s="134"/>
      <c r="T27" s="32"/>
      <c r="U27" s="336"/>
      <c r="V27" s="50"/>
      <c r="W27" s="437"/>
      <c r="X27" s="617"/>
      <c r="Y27" s="123"/>
      <c r="Z27" s="34"/>
    </row>
    <row r="28" spans="1:26" ht="22.5" customHeight="1" x14ac:dyDescent="0.15">
      <c r="A28" s="792"/>
      <c r="B28" s="117"/>
      <c r="C28" s="39"/>
      <c r="D28" s="39"/>
      <c r="E28" s="317"/>
      <c r="F28" s="336"/>
      <c r="G28" s="365"/>
      <c r="H28" s="438"/>
      <c r="I28" s="302"/>
      <c r="J28" s="123"/>
      <c r="K28" s="160"/>
      <c r="L28" s="236"/>
      <c r="M28" s="492"/>
      <c r="N28" s="160"/>
      <c r="O28" s="336"/>
      <c r="P28" s="365"/>
      <c r="Q28" s="299"/>
      <c r="R28" s="336"/>
      <c r="S28" s="134"/>
      <c r="T28" s="32"/>
      <c r="U28" s="336"/>
      <c r="V28" s="50"/>
      <c r="W28" s="316"/>
      <c r="X28" s="336"/>
      <c r="Y28" s="123"/>
      <c r="Z28" s="34"/>
    </row>
    <row r="29" spans="1:26" ht="22.5" customHeight="1" x14ac:dyDescent="0.15">
      <c r="A29" s="792"/>
      <c r="B29" s="117"/>
      <c r="C29" s="39"/>
      <c r="D29" s="39"/>
      <c r="E29" s="317"/>
      <c r="F29" s="336"/>
      <c r="G29" s="365"/>
      <c r="H29" s="438"/>
      <c r="I29" s="302"/>
      <c r="J29" s="123"/>
      <c r="K29" s="160"/>
      <c r="L29" s="236"/>
      <c r="M29" s="492"/>
      <c r="N29" s="160"/>
      <c r="O29" s="336"/>
      <c r="P29" s="365"/>
      <c r="Q29" s="299"/>
      <c r="R29" s="336"/>
      <c r="S29" s="134"/>
      <c r="T29" s="32"/>
      <c r="U29" s="336"/>
      <c r="V29" s="50"/>
      <c r="W29" s="316"/>
      <c r="X29" s="336"/>
      <c r="Y29" s="123"/>
      <c r="Z29" s="34"/>
    </row>
    <row r="30" spans="1:26" ht="22.5" customHeight="1" x14ac:dyDescent="0.15">
      <c r="A30" s="792"/>
      <c r="B30" s="117"/>
      <c r="C30" s="39"/>
      <c r="D30" s="39"/>
      <c r="E30" s="317"/>
      <c r="F30" s="336"/>
      <c r="G30" s="365"/>
      <c r="H30" s="438"/>
      <c r="I30" s="302"/>
      <c r="J30" s="123"/>
      <c r="K30" s="160"/>
      <c r="L30" s="236"/>
      <c r="M30" s="492"/>
      <c r="N30" s="160"/>
      <c r="O30" s="336"/>
      <c r="P30" s="50"/>
      <c r="Q30" s="299"/>
      <c r="R30" s="336"/>
      <c r="S30" s="134"/>
      <c r="T30" s="32"/>
      <c r="U30" s="336"/>
      <c r="V30" s="50"/>
      <c r="W30" s="316"/>
      <c r="X30" s="336"/>
      <c r="Y30" s="134"/>
      <c r="Z30" s="34"/>
    </row>
    <row r="31" spans="1:26" ht="22.5" customHeight="1" thickBot="1" x14ac:dyDescent="0.2">
      <c r="A31" s="792"/>
      <c r="B31" s="117"/>
      <c r="C31" s="39"/>
      <c r="D31" s="39"/>
      <c r="E31" s="317"/>
      <c r="F31" s="336"/>
      <c r="G31" s="365"/>
      <c r="H31" s="438"/>
      <c r="I31" s="302"/>
      <c r="J31" s="123"/>
      <c r="K31" s="160"/>
      <c r="L31" s="534"/>
      <c r="M31" s="492"/>
      <c r="N31" s="160"/>
      <c r="O31" s="336"/>
      <c r="P31" s="50"/>
      <c r="Q31" s="299"/>
      <c r="R31" s="336"/>
      <c r="S31" s="134"/>
      <c r="T31" s="32"/>
      <c r="U31" s="336"/>
      <c r="V31" s="50"/>
      <c r="W31" s="160"/>
      <c r="X31" s="336"/>
      <c r="Y31" s="134"/>
      <c r="Z31" s="34"/>
    </row>
    <row r="32" spans="1:26" ht="18" customHeight="1" thickTop="1" x14ac:dyDescent="0.15">
      <c r="A32" s="559">
        <f>SUM(F32,I32,L32,O32,R32,U32,X32)</f>
        <v>106815</v>
      </c>
      <c r="B32" s="248"/>
      <c r="C32" s="248"/>
      <c r="D32" s="249"/>
      <c r="E32" s="327" t="s">
        <v>15</v>
      </c>
      <c r="F32" s="250">
        <f>SUM(C6:C10,C12:C18,F6:F29)</f>
        <v>63700</v>
      </c>
      <c r="G32" s="251">
        <f>SUM(D6:D10,D12:D17,G6:G24)</f>
        <v>0</v>
      </c>
      <c r="H32" s="443" t="s">
        <v>15</v>
      </c>
      <c r="I32" s="250">
        <f>SUM(I6:I31)</f>
        <v>12410</v>
      </c>
      <c r="J32" s="251">
        <f>SUM(J6:J31)</f>
        <v>0</v>
      </c>
      <c r="K32" s="443" t="s">
        <v>15</v>
      </c>
      <c r="L32" s="250">
        <f>SUM(L6:L31)</f>
        <v>6805</v>
      </c>
      <c r="M32" s="251">
        <f>SUM(M6:M31)</f>
        <v>0</v>
      </c>
      <c r="N32" s="326" t="s">
        <v>15</v>
      </c>
      <c r="O32" s="250">
        <f>SUM(O6:O31)</f>
        <v>11240</v>
      </c>
      <c r="P32" s="251">
        <f>SUM(P6:P24)</f>
        <v>0</v>
      </c>
      <c r="Q32" s="253" t="s">
        <v>15</v>
      </c>
      <c r="R32" s="250">
        <f>SUM(R6:R31)</f>
        <v>4425</v>
      </c>
      <c r="S32" s="252">
        <f>SUM(S6:S31)</f>
        <v>0</v>
      </c>
      <c r="T32" s="326" t="s">
        <v>15</v>
      </c>
      <c r="U32" s="250">
        <f>SUM(U6:U12)</f>
        <v>2080</v>
      </c>
      <c r="V32" s="251">
        <f>SUM(V6:V12)</f>
        <v>0</v>
      </c>
      <c r="W32" s="253" t="s">
        <v>15</v>
      </c>
      <c r="X32" s="250">
        <f>SUM(X6:X25)</f>
        <v>6155</v>
      </c>
      <c r="Y32" s="252">
        <f>SUM(Y6:Y24)</f>
        <v>0</v>
      </c>
      <c r="Z32" s="34"/>
    </row>
    <row r="33" spans="1:26" ht="20.100000000000001" customHeight="1" x14ac:dyDescent="0.15">
      <c r="A33" s="790"/>
      <c r="B33" s="32"/>
      <c r="C33" s="334"/>
      <c r="D33" s="334"/>
      <c r="E33" s="7"/>
      <c r="F33" s="31"/>
      <c r="G33" s="300"/>
      <c r="H33" s="477"/>
      <c r="I33" s="526"/>
      <c r="J33" s="235"/>
      <c r="K33" s="535"/>
      <c r="L33" s="301"/>
      <c r="M33" s="235"/>
      <c r="N33" s="390"/>
      <c r="O33" s="301"/>
      <c r="P33" s="235"/>
      <c r="Q33" s="299"/>
      <c r="R33" s="334"/>
      <c r="S33" s="31"/>
      <c r="T33" s="32"/>
      <c r="U33" s="334"/>
      <c r="V33" s="42"/>
      <c r="W33" s="32"/>
      <c r="X33" s="334"/>
      <c r="Y33" s="31"/>
      <c r="Z33" s="622"/>
    </row>
    <row r="34" spans="1:26" ht="20.100000000000001" customHeight="1" x14ac:dyDescent="0.15">
      <c r="A34" s="790"/>
      <c r="B34" s="33"/>
      <c r="C34" s="333"/>
      <c r="D34" s="333"/>
      <c r="E34" s="370"/>
      <c r="F34" s="44"/>
      <c r="G34" s="44"/>
      <c r="H34" s="536"/>
      <c r="I34" s="537"/>
      <c r="J34" s="311"/>
      <c r="K34" s="536"/>
      <c r="L34" s="537"/>
      <c r="M34" s="311"/>
      <c r="N34" s="33"/>
      <c r="O34" s="333"/>
      <c r="P34" s="43"/>
      <c r="Q34" s="28"/>
      <c r="R34" s="333"/>
      <c r="S34" s="44"/>
      <c r="T34" s="33"/>
      <c r="U34" s="333"/>
      <c r="V34" s="43"/>
      <c r="W34" s="32"/>
      <c r="X34" s="334"/>
      <c r="Y34" s="31"/>
      <c r="Z34" s="622"/>
    </row>
    <row r="35" spans="1:26" s="24" customFormat="1" ht="20.100000000000001" customHeight="1" x14ac:dyDescent="0.15">
      <c r="A35" s="328"/>
      <c r="B35" s="135"/>
      <c r="C35" s="136"/>
      <c r="D35" s="136"/>
      <c r="E35" s="370"/>
      <c r="F35" s="137"/>
      <c r="G35" s="137"/>
      <c r="H35" s="538"/>
      <c r="I35" s="539"/>
      <c r="J35" s="312"/>
      <c r="K35" s="538"/>
      <c r="L35" s="539"/>
      <c r="M35" s="312"/>
      <c r="N35" s="33"/>
      <c r="O35" s="455"/>
      <c r="P35" s="99"/>
      <c r="Q35" s="28"/>
      <c r="R35" s="344"/>
      <c r="S35" s="137"/>
      <c r="T35" s="33"/>
      <c r="U35" s="344"/>
      <c r="V35" s="99"/>
      <c r="W35" s="28"/>
      <c r="X35" s="344"/>
      <c r="Y35" s="137"/>
      <c r="Z35" s="328"/>
    </row>
    <row r="36" spans="1:26" ht="14.1" customHeight="1" x14ac:dyDescent="0.15">
      <c r="A36" s="24"/>
      <c r="B36" s="25"/>
      <c r="C36" s="322"/>
      <c r="D36" s="322"/>
      <c r="E36" s="25"/>
      <c r="F36" s="322"/>
      <c r="G36" s="322"/>
      <c r="H36" s="445"/>
      <c r="I36" s="322"/>
      <c r="J36" s="322"/>
      <c r="K36" s="445"/>
      <c r="L36" s="445"/>
      <c r="M36" s="445"/>
      <c r="N36" s="25"/>
      <c r="O36" s="322"/>
      <c r="P36" s="322"/>
      <c r="Q36" s="25"/>
      <c r="R36" s="322"/>
      <c r="S36" s="322"/>
      <c r="T36" s="25"/>
      <c r="U36" s="322"/>
      <c r="V36" s="322"/>
      <c r="W36" s="25"/>
      <c r="X36" s="773" t="str">
        <f>市郡別!V46</f>
        <v>2024年8月現在</v>
      </c>
      <c r="Y36" s="773"/>
      <c r="Z36" s="24"/>
    </row>
    <row r="37" spans="1:26" ht="14.1" hidden="1" customHeight="1" x14ac:dyDescent="0.15">
      <c r="A37" s="328"/>
      <c r="B37" s="45"/>
      <c r="C37" s="323"/>
      <c r="D37" s="323"/>
      <c r="E37" s="45"/>
      <c r="F37" s="323"/>
      <c r="G37" s="323"/>
      <c r="H37" s="446" t="s">
        <v>399</v>
      </c>
      <c r="I37" s="323">
        <f>I34</f>
        <v>0</v>
      </c>
      <c r="J37" s="323" t="e">
        <f>SUM(J6,J8,J10,J12,J14,J16,J18,J20,J22,J24,J26,J28,#REF!,J30)</f>
        <v>#REF!</v>
      </c>
      <c r="K37" s="446"/>
      <c r="L37" s="446"/>
      <c r="M37" s="446"/>
      <c r="N37" s="45"/>
      <c r="O37" s="323"/>
      <c r="P37" s="323"/>
      <c r="Q37" s="45"/>
      <c r="R37" s="323"/>
      <c r="S37" s="323"/>
      <c r="T37" s="45"/>
      <c r="U37" s="323"/>
      <c r="V37" s="323"/>
      <c r="W37" s="45"/>
      <c r="X37" s="323"/>
      <c r="Y37" s="323"/>
      <c r="Z37" s="34"/>
    </row>
    <row r="38" spans="1:26" ht="14.1" hidden="1" customHeight="1" x14ac:dyDescent="0.15">
      <c r="A38" s="24"/>
      <c r="B38" s="25"/>
      <c r="C38" s="322"/>
      <c r="D38" s="322"/>
      <c r="E38" s="25"/>
      <c r="F38" s="322"/>
      <c r="G38" s="322"/>
      <c r="H38" s="445" t="s">
        <v>400</v>
      </c>
      <c r="I38" s="322">
        <f>I35</f>
        <v>0</v>
      </c>
      <c r="J38" s="322">
        <f>SUM(M6,M7,M8,M9,M10,M11,M12,M13,M14,M15,M16,M17,M18,M19)</f>
        <v>0</v>
      </c>
      <c r="K38" s="445"/>
      <c r="L38" s="445"/>
      <c r="M38" s="445"/>
      <c r="N38" s="25"/>
      <c r="O38" s="322"/>
      <c r="P38" s="322"/>
      <c r="Q38" s="25"/>
      <c r="R38" s="322"/>
      <c r="S38" s="322"/>
      <c r="T38" s="25"/>
      <c r="U38" s="322"/>
      <c r="V38" s="322"/>
      <c r="W38" s="25"/>
      <c r="X38" s="322"/>
      <c r="Y38" s="322"/>
    </row>
    <row r="39" spans="1:26" ht="20.25" customHeight="1" x14ac:dyDescent="0.15">
      <c r="A39" s="621" t="s">
        <v>505</v>
      </c>
      <c r="B39" s="621"/>
    </row>
  </sheetData>
  <sheetProtection algorithmName="SHA-512" hashValue="71bL+KtY/wNAwJFYS0QseiiZ8AA2YrdsuicpxUoWcSfsr1uH6YoY3/DuDO/iIvjtMRSvZN/XMo8KYGVytd0Vrg==" saltValue="B1sO6tem2iT5ABikES/KJg==" spinCount="100000" sheet="1" selectLockedCells="1"/>
  <mergeCells count="23">
    <mergeCell ref="N1:T1"/>
    <mergeCell ref="N2:T2"/>
    <mergeCell ref="L1:M1"/>
    <mergeCell ref="L2:M2"/>
    <mergeCell ref="I2:K2"/>
    <mergeCell ref="F1:K1"/>
    <mergeCell ref="F2:H2"/>
    <mergeCell ref="X36:Y36"/>
    <mergeCell ref="A1:E1"/>
    <mergeCell ref="A2:E2"/>
    <mergeCell ref="A4:A5"/>
    <mergeCell ref="B11:D11"/>
    <mergeCell ref="B4:G4"/>
    <mergeCell ref="U1:Y1"/>
    <mergeCell ref="U2:Y2"/>
    <mergeCell ref="H4:J4"/>
    <mergeCell ref="A33:A34"/>
    <mergeCell ref="A6:A31"/>
    <mergeCell ref="W4:Y4"/>
    <mergeCell ref="T4:V4"/>
    <mergeCell ref="N4:P4"/>
    <mergeCell ref="Q4:S4"/>
    <mergeCell ref="K4:M4"/>
  </mergeCells>
  <phoneticPr fontId="2"/>
  <dataValidations count="2">
    <dataValidation type="decimal" operator="lessThanOrEqual" allowBlank="1" showInputMessage="1" showErrorMessage="1" error="部数を超えています。" sqref="D12:D18 G6:G31 V6:V12 D7:D10 J6:J31 M6:M19 P6:P25 L20:M31 S21 Y25 Y6:Y23 S6:S18" xr:uid="{00000000-0002-0000-0300-000000000000}">
      <formula1>C6</formula1>
    </dataValidation>
    <dataValidation type="whole" operator="lessThanOrEqual" allowBlank="1" showInputMessage="1" showErrorMessage="1" error="部数を超えています。" sqref="D6" xr:uid="{00000000-0002-0000-0300-000001000000}">
      <formula1>C6</formula1>
    </dataValidation>
  </dataValidations>
  <printOptions horizontalCentered="1"/>
  <pageMargins left="0.27559055118110237" right="0" top="0.51181102362204722" bottom="0.31496062992125984" header="0.19685039370078741" footer="0.11811023622047245"/>
  <pageSetup paperSize="9" scale="72" orientation="landscape" r:id="rId1"/>
  <headerFooter alignWithMargins="0">
    <oddHeader>&amp;C　&amp;"ＭＳ Ｐゴシック,太字"香 川 県　 折 込 部 数 表　</oddHeader>
    <oddFooter>&amp;R&amp;14株式会社読宣四国&amp;11　&amp;10TEL087(888)6133　FAX087(888)6130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Z45"/>
  <sheetViews>
    <sheetView showZeros="0" showOutlineSymbols="0" view="pageBreakPreview" zoomScale="80" zoomScaleNormal="68" zoomScaleSheetLayoutView="80" workbookViewId="0">
      <selection activeCell="D6" sqref="D6"/>
    </sheetView>
  </sheetViews>
  <sheetFormatPr defaultRowHeight="11.25" x14ac:dyDescent="0.15"/>
  <cols>
    <col min="1" max="1" width="6.625" style="332" customWidth="1"/>
    <col min="2" max="2" width="9.25" style="332" customWidth="1"/>
    <col min="3" max="3" width="7.625" style="332" customWidth="1"/>
    <col min="4" max="4" width="9.625" style="332" customWidth="1"/>
    <col min="5" max="5" width="8.375" style="332" customWidth="1"/>
    <col min="6" max="6" width="7.625" style="332" customWidth="1"/>
    <col min="7" max="7" width="9.625" style="332" customWidth="1"/>
    <col min="8" max="8" width="9.125" style="332" customWidth="1"/>
    <col min="9" max="9" width="7.625" style="332" customWidth="1"/>
    <col min="10" max="10" width="9.625" style="332" customWidth="1"/>
    <col min="11" max="11" width="9.125" style="468" customWidth="1"/>
    <col min="12" max="12" width="7.625" style="468" customWidth="1"/>
    <col min="13" max="13" width="9.625" style="468" customWidth="1"/>
    <col min="14" max="14" width="10.875" style="332" customWidth="1"/>
    <col min="15" max="15" width="7.625" style="332" customWidth="1"/>
    <col min="16" max="16" width="9.125" style="332" customWidth="1"/>
    <col min="17" max="17" width="8.625" style="332" customWidth="1"/>
    <col min="18" max="18" width="7.625" style="332" customWidth="1"/>
    <col min="19" max="19" width="9.625" style="332" customWidth="1"/>
    <col min="20" max="20" width="7.125" style="332" customWidth="1"/>
    <col min="21" max="21" width="7.625" style="332" customWidth="1"/>
    <col min="22" max="22" width="9.625" style="332" customWidth="1"/>
    <col min="23" max="23" width="10.875" style="332" customWidth="1"/>
    <col min="24" max="24" width="7.625" style="332" customWidth="1"/>
    <col min="25" max="25" width="9.625" style="332" customWidth="1"/>
    <col min="26" max="26" width="5" style="332" customWidth="1"/>
    <col min="27" max="16384" width="9" style="332"/>
  </cols>
  <sheetData>
    <row r="1" spans="1:26" s="3" customFormat="1" ht="22.5" customHeight="1" x14ac:dyDescent="0.15">
      <c r="A1" s="774" t="s">
        <v>48</v>
      </c>
      <c r="B1" s="775"/>
      <c r="C1" s="775"/>
      <c r="D1" s="775"/>
      <c r="E1" s="775"/>
      <c r="F1" s="802" t="s">
        <v>270</v>
      </c>
      <c r="G1" s="803"/>
      <c r="H1" s="803"/>
      <c r="I1" s="803"/>
      <c r="J1" s="803"/>
      <c r="K1" s="774"/>
      <c r="L1" s="783" t="s">
        <v>264</v>
      </c>
      <c r="M1" s="785"/>
      <c r="N1" s="859" t="s">
        <v>53</v>
      </c>
      <c r="O1" s="859"/>
      <c r="P1" s="859"/>
      <c r="Q1" s="859"/>
      <c r="R1" s="859"/>
      <c r="S1" s="859"/>
      <c r="T1" s="859"/>
      <c r="U1" s="786" t="s">
        <v>51</v>
      </c>
      <c r="V1" s="786"/>
      <c r="W1" s="786"/>
      <c r="X1" s="786"/>
      <c r="Y1" s="787"/>
      <c r="Z1" s="34"/>
    </row>
    <row r="2" spans="1:26" s="4" customFormat="1" ht="24.95" customHeight="1" x14ac:dyDescent="0.15">
      <c r="A2" s="776">
        <f>市郡別!A4</f>
        <v>0</v>
      </c>
      <c r="B2" s="777"/>
      <c r="C2" s="777"/>
      <c r="D2" s="777"/>
      <c r="E2" s="777"/>
      <c r="F2" s="804">
        <f>SUM(G15,J15,M15,P15,S15,Y15,G20,J20,M20,P20,S20,V20,Y20,G32,J32,M32,P32,S32,Y32,G38,J38,M38,P38,S38,V38,Y38,Y41)</f>
        <v>0</v>
      </c>
      <c r="G2" s="805"/>
      <c r="H2" s="805"/>
      <c r="I2" s="800">
        <f>市郡別!D4</f>
        <v>0</v>
      </c>
      <c r="J2" s="800"/>
      <c r="K2" s="801"/>
      <c r="L2" s="789" t="str">
        <f>市郡別!K4</f>
        <v>-</v>
      </c>
      <c r="M2" s="799"/>
      <c r="N2" s="860">
        <f>市郡別!M4</f>
        <v>0</v>
      </c>
      <c r="O2" s="860"/>
      <c r="P2" s="860"/>
      <c r="Q2" s="860"/>
      <c r="R2" s="860"/>
      <c r="S2" s="860"/>
      <c r="T2" s="860"/>
      <c r="U2" s="788">
        <f>市郡別!Q4</f>
        <v>0</v>
      </c>
      <c r="V2" s="788"/>
      <c r="W2" s="788"/>
      <c r="X2" s="788"/>
      <c r="Y2" s="789"/>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78" t="s">
        <v>45</v>
      </c>
      <c r="B4" s="783" t="s">
        <v>80</v>
      </c>
      <c r="C4" s="784"/>
      <c r="D4" s="784"/>
      <c r="E4" s="784"/>
      <c r="F4" s="784"/>
      <c r="G4" s="785"/>
      <c r="H4" s="783" t="s">
        <v>54</v>
      </c>
      <c r="I4" s="784"/>
      <c r="J4" s="785"/>
      <c r="K4" s="783" t="s">
        <v>506</v>
      </c>
      <c r="L4" s="784"/>
      <c r="M4" s="785"/>
      <c r="N4" s="793" t="s">
        <v>55</v>
      </c>
      <c r="O4" s="794"/>
      <c r="P4" s="795"/>
      <c r="Q4" s="793" t="s">
        <v>56</v>
      </c>
      <c r="R4" s="794"/>
      <c r="S4" s="795"/>
      <c r="T4" s="793" t="s">
        <v>57</v>
      </c>
      <c r="U4" s="794"/>
      <c r="V4" s="795"/>
      <c r="W4" s="784" t="s">
        <v>58</v>
      </c>
      <c r="X4" s="784"/>
      <c r="Y4" s="784"/>
      <c r="Z4" s="37"/>
    </row>
    <row r="5" spans="1:26" s="3" customFormat="1" ht="20.25" customHeight="1" x14ac:dyDescent="0.15">
      <c r="A5" s="779"/>
      <c r="B5" s="320" t="s">
        <v>199</v>
      </c>
      <c r="C5" s="321" t="s">
        <v>198</v>
      </c>
      <c r="D5" s="321" t="s">
        <v>11</v>
      </c>
      <c r="E5" s="321" t="s">
        <v>199</v>
      </c>
      <c r="F5" s="321" t="s">
        <v>198</v>
      </c>
      <c r="G5" s="164" t="s">
        <v>11</v>
      </c>
      <c r="H5" s="449" t="s">
        <v>199</v>
      </c>
      <c r="I5" s="321" t="s">
        <v>198</v>
      </c>
      <c r="J5" s="165" t="s">
        <v>11</v>
      </c>
      <c r="K5" s="166" t="s">
        <v>199</v>
      </c>
      <c r="L5" s="450" t="s">
        <v>198</v>
      </c>
      <c r="M5" s="164" t="s">
        <v>11</v>
      </c>
      <c r="N5" s="166" t="s">
        <v>199</v>
      </c>
      <c r="O5" s="321" t="s">
        <v>198</v>
      </c>
      <c r="P5" s="164" t="s">
        <v>11</v>
      </c>
      <c r="Q5" s="320" t="s">
        <v>199</v>
      </c>
      <c r="R5" s="321" t="s">
        <v>198</v>
      </c>
      <c r="S5" s="165" t="s">
        <v>11</v>
      </c>
      <c r="T5" s="166" t="s">
        <v>199</v>
      </c>
      <c r="U5" s="321" t="s">
        <v>198</v>
      </c>
      <c r="V5" s="164" t="s">
        <v>11</v>
      </c>
      <c r="W5" s="320" t="s">
        <v>199</v>
      </c>
      <c r="X5" s="321" t="s">
        <v>198</v>
      </c>
      <c r="Y5" s="165" t="s">
        <v>11</v>
      </c>
      <c r="Z5" s="34"/>
    </row>
    <row r="6" spans="1:26" s="5" customFormat="1" ht="21" customHeight="1" x14ac:dyDescent="0.15">
      <c r="A6" s="791" t="s">
        <v>83</v>
      </c>
      <c r="B6" s="175" t="s">
        <v>106</v>
      </c>
      <c r="C6" s="345">
        <v>1750</v>
      </c>
      <c r="D6" s="381"/>
      <c r="E6" s="172" t="s">
        <v>17</v>
      </c>
      <c r="F6" s="345">
        <f>SUM(F7:F10)</f>
        <v>4750</v>
      </c>
      <c r="G6" s="114">
        <f>SUM(G7:G9)</f>
        <v>0</v>
      </c>
      <c r="H6" s="436" t="s">
        <v>300</v>
      </c>
      <c r="I6" s="456">
        <v>280</v>
      </c>
      <c r="J6" s="467"/>
      <c r="K6" s="473"/>
      <c r="L6" s="456"/>
      <c r="M6" s="454"/>
      <c r="N6" s="161" t="s">
        <v>491</v>
      </c>
      <c r="O6" s="612">
        <v>200</v>
      </c>
      <c r="P6" s="563"/>
      <c r="Q6" s="175" t="s">
        <v>344</v>
      </c>
      <c r="R6" s="345">
        <v>90</v>
      </c>
      <c r="S6" s="348"/>
      <c r="T6" s="330" t="s">
        <v>106</v>
      </c>
      <c r="U6" s="366" t="s">
        <v>169</v>
      </c>
      <c r="V6" s="54"/>
      <c r="W6" s="161" t="s">
        <v>491</v>
      </c>
      <c r="X6" s="345">
        <v>110</v>
      </c>
      <c r="Y6" s="352"/>
    </row>
    <row r="7" spans="1:26" s="5" customFormat="1" ht="21" customHeight="1" x14ac:dyDescent="0.15">
      <c r="A7" s="792"/>
      <c r="B7" s="850" t="s">
        <v>475</v>
      </c>
      <c r="C7" s="851"/>
      <c r="D7" s="232"/>
      <c r="E7" s="176" t="s">
        <v>323</v>
      </c>
      <c r="F7" s="110">
        <v>1400</v>
      </c>
      <c r="G7" s="116"/>
      <c r="H7" s="437"/>
      <c r="I7" s="458"/>
      <c r="J7" s="123"/>
      <c r="K7" s="160"/>
      <c r="L7" s="458"/>
      <c r="M7" s="472"/>
      <c r="N7" s="160"/>
      <c r="O7" s="336"/>
      <c r="P7" s="365"/>
      <c r="Q7" s="857" t="s">
        <v>417</v>
      </c>
      <c r="R7" s="858"/>
      <c r="S7" s="365"/>
      <c r="T7" s="339"/>
      <c r="U7" s="346"/>
      <c r="V7" s="342"/>
      <c r="W7" s="316"/>
      <c r="X7" s="336"/>
      <c r="Y7" s="123"/>
    </row>
    <row r="8" spans="1:26" s="5" customFormat="1" ht="21" customHeight="1" x14ac:dyDescent="0.15">
      <c r="A8" s="792"/>
      <c r="B8" s="353" t="s">
        <v>107</v>
      </c>
      <c r="C8" s="344">
        <v>2950</v>
      </c>
      <c r="D8" s="380"/>
      <c r="E8" s="176" t="s">
        <v>402</v>
      </c>
      <c r="F8" s="110">
        <v>1850</v>
      </c>
      <c r="G8" s="116"/>
      <c r="H8" s="437" t="s">
        <v>301</v>
      </c>
      <c r="I8" s="458">
        <v>400</v>
      </c>
      <c r="J8" s="469"/>
      <c r="K8" s="438" t="s">
        <v>456</v>
      </c>
      <c r="L8" s="302">
        <v>75</v>
      </c>
      <c r="M8" s="469"/>
      <c r="N8" s="160" t="s">
        <v>492</v>
      </c>
      <c r="O8" s="336">
        <v>350</v>
      </c>
      <c r="P8" s="341"/>
      <c r="Q8" s="316" t="s">
        <v>345</v>
      </c>
      <c r="R8" s="336">
        <v>60</v>
      </c>
      <c r="S8" s="341"/>
      <c r="T8" s="339" t="s">
        <v>107</v>
      </c>
      <c r="U8" s="366" t="s">
        <v>355</v>
      </c>
      <c r="V8" s="342"/>
      <c r="W8" s="160" t="s">
        <v>492</v>
      </c>
      <c r="X8" s="336">
        <v>140</v>
      </c>
      <c r="Y8" s="360"/>
    </row>
    <row r="9" spans="1:26" s="5" customFormat="1" ht="21" customHeight="1" x14ac:dyDescent="0.15">
      <c r="A9" s="792"/>
      <c r="B9" s="408"/>
      <c r="C9" s="402"/>
      <c r="D9" s="232"/>
      <c r="E9" s="177" t="s">
        <v>339</v>
      </c>
      <c r="F9" s="110">
        <v>1500</v>
      </c>
      <c r="G9" s="116"/>
      <c r="I9" s="540"/>
      <c r="K9" s="273"/>
      <c r="L9" s="302"/>
      <c r="M9" s="472"/>
      <c r="N9" s="160"/>
      <c r="O9" s="403"/>
      <c r="P9" s="406"/>
      <c r="Q9" s="401"/>
      <c r="R9" s="403"/>
      <c r="S9" s="406"/>
      <c r="T9" s="404"/>
      <c r="U9" s="407"/>
      <c r="V9" s="405"/>
      <c r="W9" s="401"/>
      <c r="X9" s="403"/>
      <c r="Y9" s="123"/>
    </row>
    <row r="10" spans="1:26" s="5" customFormat="1" ht="21" customHeight="1" x14ac:dyDescent="0.15">
      <c r="A10" s="792"/>
      <c r="B10" s="353"/>
      <c r="C10" s="344"/>
      <c r="D10" s="232"/>
      <c r="E10" s="177"/>
      <c r="F10" s="426"/>
      <c r="G10" s="238"/>
      <c r="H10" s="439" t="s">
        <v>149</v>
      </c>
      <c r="I10" s="302">
        <v>950</v>
      </c>
      <c r="J10" s="469"/>
      <c r="K10" s="438" t="s">
        <v>17</v>
      </c>
      <c r="L10" s="302">
        <v>430</v>
      </c>
      <c r="M10" s="469"/>
      <c r="N10" s="611" t="s">
        <v>17</v>
      </c>
      <c r="O10" s="612">
        <v>360</v>
      </c>
      <c r="P10" s="609"/>
      <c r="Q10" s="160" t="s">
        <v>17</v>
      </c>
      <c r="R10" s="336">
        <v>100</v>
      </c>
      <c r="S10" s="341"/>
      <c r="T10" s="339" t="s">
        <v>17</v>
      </c>
      <c r="U10" s="366" t="s">
        <v>355</v>
      </c>
      <c r="V10" s="365"/>
      <c r="W10" s="611" t="s">
        <v>17</v>
      </c>
      <c r="X10" s="612">
        <v>370</v>
      </c>
      <c r="Y10" s="609"/>
    </row>
    <row r="11" spans="1:26" s="5" customFormat="1" ht="21" customHeight="1" x14ac:dyDescent="0.15">
      <c r="A11" s="792"/>
      <c r="B11" s="117"/>
      <c r="C11" s="357"/>
      <c r="D11" s="357"/>
      <c r="E11" s="317" t="s">
        <v>340</v>
      </c>
      <c r="F11" s="302">
        <v>1550</v>
      </c>
      <c r="G11" s="116"/>
      <c r="H11" s="447" t="s">
        <v>427</v>
      </c>
      <c r="I11" s="458">
        <v>170</v>
      </c>
      <c r="J11" s="469"/>
      <c r="K11" s="438" t="s">
        <v>340</v>
      </c>
      <c r="L11" s="302">
        <v>80</v>
      </c>
      <c r="M11" s="469"/>
      <c r="N11" s="850" t="s">
        <v>493</v>
      </c>
      <c r="O11" s="851"/>
      <c r="P11" s="610"/>
      <c r="Q11" s="160" t="s">
        <v>18</v>
      </c>
      <c r="R11" s="215">
        <v>40</v>
      </c>
      <c r="S11" s="118"/>
      <c r="T11" s="339" t="s">
        <v>18</v>
      </c>
      <c r="U11" s="366" t="s">
        <v>355</v>
      </c>
      <c r="V11" s="365"/>
      <c r="W11" s="850" t="s">
        <v>493</v>
      </c>
      <c r="X11" s="851"/>
      <c r="Y11" s="123"/>
    </row>
    <row r="12" spans="1:26" ht="21" customHeight="1" x14ac:dyDescent="0.15">
      <c r="A12" s="792"/>
      <c r="B12" s="353" t="s">
        <v>20</v>
      </c>
      <c r="C12" s="336">
        <f>SUM(C13:C14)</f>
        <v>4250</v>
      </c>
      <c r="D12" s="119">
        <f>SUM(D13:D14)</f>
        <v>0</v>
      </c>
      <c r="E12" s="317" t="s">
        <v>79</v>
      </c>
      <c r="F12" s="336">
        <v>800</v>
      </c>
      <c r="G12" s="341"/>
      <c r="H12" s="447" t="s">
        <v>260</v>
      </c>
      <c r="I12" s="458">
        <v>80</v>
      </c>
      <c r="J12" s="469"/>
      <c r="K12" s="438"/>
      <c r="L12" s="302"/>
      <c r="M12" s="472"/>
      <c r="N12" s="160" t="s">
        <v>476</v>
      </c>
      <c r="O12" s="302">
        <v>35</v>
      </c>
      <c r="P12" s="347"/>
      <c r="Q12" s="330" t="s">
        <v>79</v>
      </c>
      <c r="R12" s="216">
        <v>10</v>
      </c>
      <c r="S12" s="120"/>
      <c r="T12" s="337"/>
      <c r="U12" s="391"/>
      <c r="V12" s="342"/>
      <c r="W12" s="461" t="s">
        <v>476</v>
      </c>
      <c r="X12" s="602">
        <v>15</v>
      </c>
      <c r="Y12" s="600"/>
    </row>
    <row r="13" spans="1:26" ht="21" customHeight="1" x14ac:dyDescent="0.15">
      <c r="A13" s="792"/>
      <c r="B13" s="173" t="s">
        <v>291</v>
      </c>
      <c r="C13" s="110">
        <v>2200</v>
      </c>
      <c r="D13" s="122"/>
      <c r="E13" s="317"/>
      <c r="F13" s="336"/>
      <c r="G13" s="365"/>
      <c r="H13" s="447" t="s">
        <v>65</v>
      </c>
      <c r="I13" s="458">
        <v>650</v>
      </c>
      <c r="J13" s="469"/>
      <c r="K13" s="273" t="s">
        <v>21</v>
      </c>
      <c r="L13" s="302">
        <v>290</v>
      </c>
      <c r="M13" s="469"/>
      <c r="N13" s="353" t="s">
        <v>21</v>
      </c>
      <c r="O13" s="363">
        <v>1120</v>
      </c>
      <c r="P13" s="347"/>
      <c r="Q13" s="160" t="s">
        <v>346</v>
      </c>
      <c r="R13" s="336">
        <v>85</v>
      </c>
      <c r="S13" s="341"/>
      <c r="T13" s="316" t="s">
        <v>21</v>
      </c>
      <c r="U13" s="366" t="s">
        <v>355</v>
      </c>
      <c r="V13" s="365"/>
      <c r="W13" s="339" t="s">
        <v>21</v>
      </c>
      <c r="X13" s="336">
        <v>260</v>
      </c>
      <c r="Y13" s="601"/>
    </row>
    <row r="14" spans="1:26" ht="23.25" customHeight="1" thickBot="1" x14ac:dyDescent="0.2">
      <c r="A14" s="809"/>
      <c r="B14" s="174" t="s">
        <v>292</v>
      </c>
      <c r="C14" s="110">
        <v>2050</v>
      </c>
      <c r="D14" s="122"/>
      <c r="E14" s="336"/>
      <c r="F14" s="336"/>
      <c r="G14" s="365"/>
      <c r="H14" s="468"/>
      <c r="I14" s="541"/>
      <c r="J14" s="468"/>
      <c r="K14" s="473"/>
      <c r="L14" s="458"/>
      <c r="M14" s="472"/>
      <c r="N14" s="160"/>
      <c r="O14" s="302"/>
      <c r="P14" s="365"/>
      <c r="Q14" s="354"/>
      <c r="R14" s="355"/>
      <c r="S14" s="343"/>
      <c r="T14" s="356"/>
      <c r="U14" s="121"/>
      <c r="V14" s="365"/>
      <c r="W14" s="339"/>
      <c r="X14" s="112"/>
      <c r="Y14" s="46"/>
    </row>
    <row r="15" spans="1:26" ht="18" customHeight="1" thickTop="1" x14ac:dyDescent="0.15">
      <c r="A15" s="559">
        <f>SUM(F15,I15,L15,O15,R15,U15,X15)</f>
        <v>22800</v>
      </c>
      <c r="B15" s="254"/>
      <c r="C15" s="254"/>
      <c r="D15" s="255"/>
      <c r="E15" s="367" t="s">
        <v>15</v>
      </c>
      <c r="F15" s="256">
        <f>SUM(C6:C10,C12,F6,F11:F12)</f>
        <v>16050</v>
      </c>
      <c r="G15" s="257">
        <f>SUM(D6:D10,D12,G6,G11:G12)</f>
        <v>0</v>
      </c>
      <c r="H15" s="452" t="s">
        <v>15</v>
      </c>
      <c r="I15" s="256">
        <f>SUM(I6:I14)</f>
        <v>2530</v>
      </c>
      <c r="J15" s="258">
        <f>SUM(J6:J14)</f>
        <v>0</v>
      </c>
      <c r="K15" s="452" t="s">
        <v>15</v>
      </c>
      <c r="L15" s="256">
        <f>SUM(L6:L14)</f>
        <v>875</v>
      </c>
      <c r="M15" s="258">
        <f>SUM(M6:M14)</f>
        <v>0</v>
      </c>
      <c r="N15" s="259" t="s">
        <v>15</v>
      </c>
      <c r="O15" s="256">
        <f>SUM(O6:O14)</f>
        <v>2065</v>
      </c>
      <c r="P15" s="257">
        <f>SUM(P6:P14)</f>
        <v>0</v>
      </c>
      <c r="Q15" s="367" t="s">
        <v>15</v>
      </c>
      <c r="R15" s="256">
        <f>SUM(R6:R14)</f>
        <v>385</v>
      </c>
      <c r="S15" s="257">
        <f>SUM(S6:S14)</f>
        <v>0</v>
      </c>
      <c r="T15" s="367" t="s">
        <v>15</v>
      </c>
      <c r="U15" s="256">
        <f>SUM(U8,U11,U12)</f>
        <v>0</v>
      </c>
      <c r="V15" s="260">
        <f>SUM(V6:V13)</f>
        <v>0</v>
      </c>
      <c r="W15" s="367" t="s">
        <v>15</v>
      </c>
      <c r="X15" s="256">
        <f>SUM(X6:X14)</f>
        <v>895</v>
      </c>
      <c r="Y15" s="258">
        <f>SUM(Y6:Y14)</f>
        <v>0</v>
      </c>
    </row>
    <row r="16" spans="1:26" ht="21" customHeight="1" x14ac:dyDescent="0.15">
      <c r="A16" s="840" t="s">
        <v>3</v>
      </c>
      <c r="B16" s="175" t="s">
        <v>16</v>
      </c>
      <c r="C16" s="97">
        <f>SUM(C17:C19)</f>
        <v>5150</v>
      </c>
      <c r="D16" s="159">
        <f>SUM(D17:D19)</f>
        <v>0</v>
      </c>
      <c r="E16" s="124"/>
      <c r="F16" s="97"/>
      <c r="G16" s="49"/>
      <c r="H16" s="448" t="s">
        <v>320</v>
      </c>
      <c r="I16" s="97">
        <v>760</v>
      </c>
      <c r="J16" s="125"/>
      <c r="K16" s="161"/>
      <c r="L16" s="97"/>
      <c r="M16" s="240"/>
      <c r="N16" s="161" t="s">
        <v>108</v>
      </c>
      <c r="O16" s="121" t="s">
        <v>382</v>
      </c>
      <c r="P16" s="562"/>
      <c r="Q16" s="318" t="s">
        <v>420</v>
      </c>
      <c r="R16" s="121" t="s">
        <v>382</v>
      </c>
      <c r="S16" s="562"/>
      <c r="T16" s="175" t="s">
        <v>108</v>
      </c>
      <c r="U16" s="126">
        <v>120</v>
      </c>
      <c r="V16" s="115"/>
      <c r="W16" s="318" t="s">
        <v>108</v>
      </c>
      <c r="X16" s="121" t="s">
        <v>382</v>
      </c>
      <c r="Y16" s="618"/>
    </row>
    <row r="17" spans="1:25" ht="21" customHeight="1" x14ac:dyDescent="0.15">
      <c r="A17" s="841"/>
      <c r="B17" s="173" t="s">
        <v>293</v>
      </c>
      <c r="C17" s="110">
        <v>2300</v>
      </c>
      <c r="D17" s="122"/>
      <c r="E17" s="336"/>
      <c r="F17" s="336"/>
      <c r="G17" s="50"/>
      <c r="H17" s="451"/>
      <c r="I17" s="458"/>
      <c r="J17" s="123"/>
      <c r="K17" s="117"/>
      <c r="L17" s="458"/>
      <c r="M17" s="472"/>
      <c r="N17" s="160" t="s">
        <v>498</v>
      </c>
      <c r="O17" s="302">
        <v>250</v>
      </c>
      <c r="P17" s="613"/>
      <c r="Q17" s="160" t="s">
        <v>498</v>
      </c>
      <c r="R17" s="302">
        <v>40</v>
      </c>
      <c r="S17" s="613"/>
      <c r="T17" s="814" t="s">
        <v>150</v>
      </c>
      <c r="U17" s="815"/>
      <c r="V17" s="852"/>
      <c r="W17" s="160" t="s">
        <v>498</v>
      </c>
      <c r="X17" s="302">
        <v>110</v>
      </c>
      <c r="Y17" s="616"/>
    </row>
    <row r="18" spans="1:25" ht="21" customHeight="1" x14ac:dyDescent="0.15">
      <c r="A18" s="841"/>
      <c r="B18" s="173" t="s">
        <v>294</v>
      </c>
      <c r="C18" s="110">
        <v>2850</v>
      </c>
      <c r="D18" s="122"/>
      <c r="E18" s="336"/>
      <c r="F18" s="336"/>
      <c r="G18" s="50"/>
      <c r="H18" s="451"/>
      <c r="I18" s="458"/>
      <c r="J18" s="123"/>
      <c r="K18" s="117"/>
      <c r="L18" s="458"/>
      <c r="M18" s="472"/>
      <c r="N18" s="160" t="s">
        <v>497</v>
      </c>
      <c r="O18" s="302">
        <v>350</v>
      </c>
      <c r="P18" s="613"/>
      <c r="Q18" s="160" t="s">
        <v>497</v>
      </c>
      <c r="R18" s="302">
        <v>50</v>
      </c>
      <c r="S18" s="613"/>
      <c r="T18" s="356"/>
      <c r="U18" s="336"/>
      <c r="V18" s="365"/>
      <c r="W18" s="160" t="s">
        <v>497</v>
      </c>
      <c r="X18" s="302">
        <v>150</v>
      </c>
      <c r="Y18" s="616"/>
    </row>
    <row r="19" spans="1:25" ht="21" customHeight="1" thickBot="1" x14ac:dyDescent="0.2">
      <c r="A19" s="841"/>
      <c r="B19" s="173"/>
      <c r="C19" s="110"/>
      <c r="D19" s="280"/>
      <c r="E19" s="336"/>
      <c r="F19" s="336"/>
      <c r="G19" s="50"/>
      <c r="H19" s="451"/>
      <c r="I19" s="458"/>
      <c r="J19" s="123"/>
      <c r="K19" s="494"/>
      <c r="L19" s="495"/>
      <c r="M19" s="496"/>
      <c r="N19" s="127"/>
      <c r="O19" s="336"/>
      <c r="P19" s="365"/>
      <c r="Q19" s="356"/>
      <c r="R19" s="336"/>
      <c r="S19" s="365"/>
      <c r="T19" s="356"/>
      <c r="U19" s="336"/>
      <c r="V19" s="365"/>
      <c r="W19" s="356"/>
      <c r="X19" s="336"/>
      <c r="Y19" s="123"/>
    </row>
    <row r="20" spans="1:25" ht="18" customHeight="1" thickTop="1" x14ac:dyDescent="0.15">
      <c r="A20" s="559">
        <f>SUM(F20,I20,L20,O20,R20,U20,X20)</f>
        <v>6980</v>
      </c>
      <c r="B20" s="254"/>
      <c r="C20" s="254"/>
      <c r="D20" s="255"/>
      <c r="E20" s="367" t="s">
        <v>15</v>
      </c>
      <c r="F20" s="256">
        <f>SUM(C16)</f>
        <v>5150</v>
      </c>
      <c r="G20" s="257">
        <f>SUM(D16)</f>
        <v>0</v>
      </c>
      <c r="H20" s="452" t="s">
        <v>15</v>
      </c>
      <c r="I20" s="256">
        <f>SUM(I16:I19)</f>
        <v>760</v>
      </c>
      <c r="J20" s="258">
        <f>SUM(J16:J19)</f>
        <v>0</v>
      </c>
      <c r="K20" s="452"/>
      <c r="L20" s="256">
        <f>SUM(L16:L19)</f>
        <v>0</v>
      </c>
      <c r="M20" s="258">
        <f>SUM(M16:M19)</f>
        <v>0</v>
      </c>
      <c r="N20" s="259" t="s">
        <v>15</v>
      </c>
      <c r="O20" s="256">
        <f>SUM(O16:O19)</f>
        <v>600</v>
      </c>
      <c r="P20" s="257">
        <f>SUM(P16:P19)</f>
        <v>0</v>
      </c>
      <c r="Q20" s="367" t="s">
        <v>15</v>
      </c>
      <c r="R20" s="256">
        <f>SUM(R16:R19)</f>
        <v>90</v>
      </c>
      <c r="S20" s="257">
        <f>SUM(S16:S19)</f>
        <v>0</v>
      </c>
      <c r="T20" s="367" t="s">
        <v>15</v>
      </c>
      <c r="U20" s="256">
        <f>SUM(U16:U19)</f>
        <v>120</v>
      </c>
      <c r="V20" s="257">
        <f>SUM(V16)</f>
        <v>0</v>
      </c>
      <c r="W20" s="367" t="s">
        <v>15</v>
      </c>
      <c r="X20" s="256">
        <f>SUM(X16:X19)</f>
        <v>260</v>
      </c>
      <c r="Y20" s="258">
        <f>SUM(Y16:Y19)</f>
        <v>0</v>
      </c>
    </row>
    <row r="21" spans="1:25" ht="9.9499999999999993" customHeight="1" x14ac:dyDescent="0.15">
      <c r="A21" s="842" t="s">
        <v>297</v>
      </c>
      <c r="B21" s="844" t="s">
        <v>296</v>
      </c>
      <c r="C21" s="845"/>
      <c r="D21" s="845"/>
      <c r="E21" s="845"/>
      <c r="F21" s="845"/>
      <c r="G21" s="846"/>
      <c r="H21" s="853" t="s">
        <v>463</v>
      </c>
      <c r="I21" s="854"/>
      <c r="J21" s="854"/>
      <c r="K21" s="853"/>
      <c r="L21" s="854"/>
      <c r="M21" s="869"/>
      <c r="N21" s="853" t="s">
        <v>463</v>
      </c>
      <c r="O21" s="854"/>
      <c r="P21" s="854"/>
      <c r="Q21" s="854"/>
      <c r="R21" s="854"/>
      <c r="S21" s="854"/>
      <c r="T21" s="854"/>
      <c r="U21" s="854"/>
      <c r="V21" s="854"/>
      <c r="W21" s="854"/>
      <c r="X21" s="854"/>
      <c r="Y21" s="854"/>
    </row>
    <row r="22" spans="1:25" ht="9.9499999999999993" customHeight="1" thickBot="1" x14ac:dyDescent="0.2">
      <c r="A22" s="843"/>
      <c r="B22" s="847"/>
      <c r="C22" s="848"/>
      <c r="D22" s="848"/>
      <c r="E22" s="848"/>
      <c r="F22" s="848"/>
      <c r="G22" s="849"/>
      <c r="H22" s="855"/>
      <c r="I22" s="856"/>
      <c r="J22" s="856"/>
      <c r="K22" s="855"/>
      <c r="L22" s="856"/>
      <c r="M22" s="870"/>
      <c r="N22" s="855"/>
      <c r="O22" s="856"/>
      <c r="P22" s="856"/>
      <c r="Q22" s="856"/>
      <c r="R22" s="856"/>
      <c r="S22" s="856"/>
      <c r="T22" s="856"/>
      <c r="U22" s="856"/>
      <c r="V22" s="856"/>
      <c r="W22" s="856"/>
      <c r="X22" s="856"/>
      <c r="Y22" s="856"/>
    </row>
    <row r="23" spans="1:25" ht="18" customHeight="1" thickTop="1" x14ac:dyDescent="0.15">
      <c r="A23" s="559">
        <f>SUM(F23,I23,O23,R23,U23,X23)</f>
        <v>0</v>
      </c>
      <c r="B23" s="254"/>
      <c r="C23" s="254"/>
      <c r="D23" s="255"/>
      <c r="E23" s="367" t="s">
        <v>15</v>
      </c>
      <c r="F23" s="261">
        <f>SUM(C21)</f>
        <v>0</v>
      </c>
      <c r="G23" s="260">
        <f>SUM(D21)</f>
        <v>0</v>
      </c>
      <c r="H23" s="452" t="s">
        <v>15</v>
      </c>
      <c r="I23" s="261"/>
      <c r="J23" s="262"/>
      <c r="K23" s="452"/>
      <c r="L23" s="261"/>
      <c r="M23" s="262"/>
      <c r="N23" s="367" t="s">
        <v>15</v>
      </c>
      <c r="O23" s="261"/>
      <c r="P23" s="262"/>
      <c r="Q23" s="367" t="s">
        <v>15</v>
      </c>
      <c r="R23" s="261"/>
      <c r="S23" s="262"/>
      <c r="T23" s="367" t="s">
        <v>15</v>
      </c>
      <c r="U23" s="261"/>
      <c r="V23" s="262"/>
      <c r="W23" s="367" t="s">
        <v>15</v>
      </c>
      <c r="X23" s="261"/>
      <c r="Y23" s="263"/>
    </row>
    <row r="24" spans="1:25" ht="21" customHeight="1" x14ac:dyDescent="0.15">
      <c r="A24" s="791" t="s">
        <v>71</v>
      </c>
      <c r="B24" s="175" t="s">
        <v>109</v>
      </c>
      <c r="C24" s="97">
        <v>2200</v>
      </c>
      <c r="D24" s="129"/>
      <c r="E24" s="340" t="s">
        <v>110</v>
      </c>
      <c r="F24" s="302">
        <v>2600</v>
      </c>
      <c r="G24" s="563"/>
      <c r="H24" s="448" t="s">
        <v>258</v>
      </c>
      <c r="I24" s="97">
        <v>800</v>
      </c>
      <c r="J24" s="115"/>
      <c r="K24" s="448"/>
      <c r="L24" s="97"/>
      <c r="M24" s="240"/>
      <c r="N24" s="362" t="s">
        <v>472</v>
      </c>
      <c r="O24" s="97">
        <v>250</v>
      </c>
      <c r="P24" s="115"/>
      <c r="Q24" s="180" t="s">
        <v>347</v>
      </c>
      <c r="R24" s="126">
        <v>50</v>
      </c>
      <c r="S24" s="130"/>
      <c r="T24" s="318" t="s">
        <v>112</v>
      </c>
      <c r="U24" s="194" t="s">
        <v>169</v>
      </c>
      <c r="V24" s="52"/>
      <c r="W24" s="362" t="s">
        <v>472</v>
      </c>
      <c r="X24" s="97">
        <v>100</v>
      </c>
      <c r="Y24" s="125"/>
    </row>
    <row r="25" spans="1:25" ht="21" customHeight="1" x14ac:dyDescent="0.15">
      <c r="A25" s="792"/>
      <c r="B25" s="814" t="s">
        <v>482</v>
      </c>
      <c r="C25" s="815"/>
      <c r="D25" s="816"/>
      <c r="E25" s="811" t="s">
        <v>511</v>
      </c>
      <c r="F25" s="812"/>
      <c r="G25" s="813"/>
      <c r="H25" s="447" t="s">
        <v>63</v>
      </c>
      <c r="I25" s="336">
        <v>400</v>
      </c>
      <c r="J25" s="341"/>
      <c r="K25" s="447"/>
      <c r="L25" s="458"/>
      <c r="M25" s="472"/>
      <c r="N25" s="832"/>
      <c r="O25" s="833"/>
      <c r="P25" s="834"/>
      <c r="Q25" s="372" t="s">
        <v>348</v>
      </c>
      <c r="R25" s="302">
        <v>50</v>
      </c>
      <c r="S25" s="118"/>
      <c r="T25" s="316" t="s">
        <v>109</v>
      </c>
      <c r="U25" s="366" t="s">
        <v>355</v>
      </c>
      <c r="V25" s="53"/>
      <c r="W25" s="830"/>
      <c r="X25" s="831"/>
      <c r="Y25" s="831"/>
    </row>
    <row r="26" spans="1:25" ht="21" customHeight="1" x14ac:dyDescent="0.15">
      <c r="A26" s="792"/>
      <c r="B26" s="163" t="s">
        <v>75</v>
      </c>
      <c r="C26" s="336">
        <v>2450</v>
      </c>
      <c r="D26" s="369"/>
      <c r="E26" s="339" t="s">
        <v>295</v>
      </c>
      <c r="F26" s="828" t="s">
        <v>382</v>
      </c>
      <c r="G26" s="826"/>
      <c r="H26" s="461" t="s">
        <v>38</v>
      </c>
      <c r="I26" s="835">
        <v>520</v>
      </c>
      <c r="J26" s="867"/>
      <c r="K26" s="160"/>
      <c r="L26" s="458"/>
      <c r="M26" s="50"/>
      <c r="N26" s="566" t="s">
        <v>466</v>
      </c>
      <c r="O26" s="564">
        <v>200</v>
      </c>
      <c r="P26" s="563"/>
      <c r="Q26" s="372" t="s">
        <v>349</v>
      </c>
      <c r="R26" s="364">
        <v>50</v>
      </c>
      <c r="S26" s="118"/>
      <c r="T26" s="339" t="s">
        <v>110</v>
      </c>
      <c r="U26" s="861" t="s">
        <v>169</v>
      </c>
      <c r="V26" s="837"/>
      <c r="W26" s="566" t="s">
        <v>466</v>
      </c>
      <c r="X26" s="336">
        <v>100</v>
      </c>
      <c r="Y26" s="431"/>
    </row>
    <row r="27" spans="1:25" s="468" customFormat="1" ht="18" customHeight="1" x14ac:dyDescent="0.15">
      <c r="A27" s="792"/>
      <c r="B27" s="182" t="s">
        <v>76</v>
      </c>
      <c r="C27" s="564">
        <v>1750</v>
      </c>
      <c r="D27" s="567"/>
      <c r="E27" s="178" t="s">
        <v>151</v>
      </c>
      <c r="F27" s="829"/>
      <c r="G27" s="827"/>
      <c r="H27" s="435" t="s">
        <v>39</v>
      </c>
      <c r="I27" s="836"/>
      <c r="J27" s="868"/>
      <c r="K27" s="160"/>
      <c r="L27" s="564"/>
      <c r="M27" s="50"/>
      <c r="N27" s="864" t="s">
        <v>470</v>
      </c>
      <c r="O27" s="865"/>
      <c r="P27" s="866"/>
      <c r="Q27" s="382" t="s">
        <v>350</v>
      </c>
      <c r="R27" s="302">
        <v>50</v>
      </c>
      <c r="S27" s="118"/>
      <c r="T27" s="179" t="s">
        <v>114</v>
      </c>
      <c r="U27" s="862"/>
      <c r="V27" s="838"/>
      <c r="W27" s="864" t="s">
        <v>471</v>
      </c>
      <c r="X27" s="865"/>
      <c r="Y27" s="865"/>
    </row>
    <row r="28" spans="1:25" ht="21" customHeight="1" x14ac:dyDescent="0.15">
      <c r="A28" s="792"/>
      <c r="B28" s="820" t="s">
        <v>483</v>
      </c>
      <c r="C28" s="821"/>
      <c r="D28" s="822"/>
      <c r="E28" s="340" t="s">
        <v>388</v>
      </c>
      <c r="F28" s="302">
        <v>300</v>
      </c>
      <c r="G28" s="563"/>
      <c r="H28" s="437" t="s">
        <v>40</v>
      </c>
      <c r="I28" s="336">
        <v>220</v>
      </c>
      <c r="J28" s="341"/>
      <c r="K28" s="435"/>
      <c r="L28" s="458"/>
      <c r="M28" s="50"/>
      <c r="N28" s="461" t="s">
        <v>443</v>
      </c>
      <c r="O28" s="564">
        <v>150</v>
      </c>
      <c r="P28" s="563"/>
      <c r="Q28" s="277" t="s">
        <v>351</v>
      </c>
      <c r="R28" s="364">
        <v>70</v>
      </c>
      <c r="S28" s="118"/>
      <c r="T28" s="330" t="s">
        <v>115</v>
      </c>
      <c r="U28" s="863"/>
      <c r="V28" s="839"/>
      <c r="W28" s="428" t="s">
        <v>443</v>
      </c>
      <c r="X28" s="427">
        <v>50</v>
      </c>
      <c r="Y28" s="569"/>
    </row>
    <row r="29" spans="1:25" ht="27" customHeight="1" x14ac:dyDescent="0.15">
      <c r="A29" s="792"/>
      <c r="B29" s="182" t="s">
        <v>77</v>
      </c>
      <c r="C29" s="302">
        <v>2000</v>
      </c>
      <c r="D29" s="567"/>
      <c r="E29" s="823" t="s">
        <v>311</v>
      </c>
      <c r="F29" s="824"/>
      <c r="G29" s="825"/>
      <c r="H29" s="457"/>
      <c r="I29" s="564"/>
      <c r="J29" s="565"/>
      <c r="K29" s="437"/>
      <c r="L29" s="458"/>
      <c r="M29" s="472"/>
      <c r="N29" s="461" t="s">
        <v>444</v>
      </c>
      <c r="O29" s="564">
        <v>250</v>
      </c>
      <c r="P29" s="563"/>
      <c r="Q29" s="806" t="s">
        <v>371</v>
      </c>
      <c r="R29" s="807"/>
      <c r="S29" s="808"/>
      <c r="T29" s="457"/>
      <c r="U29" s="564"/>
      <c r="V29" s="565"/>
      <c r="W29" s="428" t="s">
        <v>444</v>
      </c>
      <c r="X29" s="336">
        <v>100</v>
      </c>
      <c r="Y29" s="431"/>
    </row>
    <row r="30" spans="1:25" ht="21" customHeight="1" x14ac:dyDescent="0.15">
      <c r="A30" s="792"/>
      <c r="B30" s="817" t="s">
        <v>484</v>
      </c>
      <c r="C30" s="818"/>
      <c r="D30" s="819"/>
      <c r="E30" s="451"/>
      <c r="F30" s="564"/>
      <c r="G30" s="561"/>
      <c r="H30" s="457"/>
      <c r="I30" s="336"/>
      <c r="J30" s="365"/>
      <c r="K30" s="457"/>
      <c r="L30" s="458"/>
      <c r="M30" s="472"/>
      <c r="N30" s="160" t="s">
        <v>445</v>
      </c>
      <c r="O30" s="564">
        <v>200</v>
      </c>
      <c r="P30" s="563"/>
      <c r="Q30" s="457"/>
      <c r="R30" s="564"/>
      <c r="S30" s="565"/>
      <c r="T30" s="457"/>
      <c r="U30" s="564"/>
      <c r="V30" s="565"/>
      <c r="W30" s="428" t="s">
        <v>445</v>
      </c>
      <c r="X30" s="427">
        <v>80</v>
      </c>
      <c r="Y30" s="431"/>
    </row>
    <row r="31" spans="1:25" ht="21" customHeight="1" thickBot="1" x14ac:dyDescent="0.2">
      <c r="A31" s="792"/>
      <c r="B31" s="451"/>
      <c r="C31" s="568"/>
      <c r="D31" s="534"/>
      <c r="E31" s="356"/>
      <c r="F31" s="336"/>
      <c r="G31" s="342"/>
      <c r="H31" s="457"/>
      <c r="I31" s="336"/>
      <c r="J31" s="365"/>
      <c r="K31" s="457"/>
      <c r="L31" s="458"/>
      <c r="M31" s="472"/>
      <c r="N31" s="160"/>
      <c r="O31" s="427"/>
      <c r="P31" s="562"/>
      <c r="Q31" s="278"/>
      <c r="R31" s="364"/>
      <c r="S31" s="281"/>
      <c r="T31" s="335"/>
      <c r="U31" s="336"/>
      <c r="V31" s="53"/>
      <c r="W31" s="428" t="s">
        <v>446</v>
      </c>
      <c r="X31" s="427">
        <v>10</v>
      </c>
      <c r="Y31" s="431"/>
    </row>
    <row r="32" spans="1:25" ht="18" customHeight="1" thickTop="1" x14ac:dyDescent="0.15">
      <c r="A32" s="559">
        <f>SUM(F32,I32,L32,O32,R32,X32)</f>
        <v>15000</v>
      </c>
      <c r="B32" s="254"/>
      <c r="C32" s="254"/>
      <c r="D32" s="255"/>
      <c r="E32" s="367" t="s">
        <v>15</v>
      </c>
      <c r="F32" s="256">
        <f>SUM(C24,C26,C29,F24,F28,C27)</f>
        <v>11300</v>
      </c>
      <c r="G32" s="257">
        <f>SUM(D24,D26,D29,G24,G26,G28,D27)</f>
        <v>0</v>
      </c>
      <c r="H32" s="452" t="s">
        <v>15</v>
      </c>
      <c r="I32" s="256">
        <f>SUM(I24:I31)</f>
        <v>1940</v>
      </c>
      <c r="J32" s="257">
        <f>SUM(J24:J31)</f>
        <v>0</v>
      </c>
      <c r="K32" s="452"/>
      <c r="L32" s="256">
        <f>SUM(L24:L31)</f>
        <v>0</v>
      </c>
      <c r="M32" s="257">
        <f>SUM(M24:M31)</f>
        <v>0</v>
      </c>
      <c r="N32" s="367" t="s">
        <v>15</v>
      </c>
      <c r="O32" s="256">
        <f>SUM(O24:O31)</f>
        <v>1050</v>
      </c>
      <c r="P32" s="257">
        <f>SUM(P24:P30)</f>
        <v>0</v>
      </c>
      <c r="Q32" s="367" t="s">
        <v>15</v>
      </c>
      <c r="R32" s="256">
        <f>SUM(R24:R28)</f>
        <v>270</v>
      </c>
      <c r="S32" s="257">
        <f>SUM(S24:S28)</f>
        <v>0</v>
      </c>
      <c r="T32" s="367" t="s">
        <v>15</v>
      </c>
      <c r="U32" s="264"/>
      <c r="V32" s="265"/>
      <c r="W32" s="367" t="s">
        <v>15</v>
      </c>
      <c r="X32" s="256">
        <f>SUM(X24:X31)</f>
        <v>440</v>
      </c>
      <c r="Y32" s="258">
        <f>SUM(Y24,Y26:Y31)</f>
        <v>0</v>
      </c>
    </row>
    <row r="33" spans="1:25" ht="21" customHeight="1" x14ac:dyDescent="0.15">
      <c r="A33" s="791" t="s">
        <v>72</v>
      </c>
      <c r="B33" s="161" t="s">
        <v>405</v>
      </c>
      <c r="C33" s="97">
        <v>2800</v>
      </c>
      <c r="D33" s="129"/>
      <c r="E33" s="124"/>
      <c r="F33" s="131"/>
      <c r="G33" s="132"/>
      <c r="H33" s="448" t="s">
        <v>113</v>
      </c>
      <c r="I33" s="126">
        <v>530</v>
      </c>
      <c r="J33" s="115"/>
      <c r="K33" s="448"/>
      <c r="L33" s="126"/>
      <c r="M33" s="240"/>
      <c r="N33" s="318" t="s">
        <v>467</v>
      </c>
      <c r="O33" s="97">
        <v>350</v>
      </c>
      <c r="P33" s="115"/>
      <c r="Q33" s="318" t="s">
        <v>352</v>
      </c>
      <c r="R33" s="133">
        <v>70</v>
      </c>
      <c r="S33" s="115"/>
      <c r="T33" s="161" t="s">
        <v>113</v>
      </c>
      <c r="U33" s="194" t="s">
        <v>169</v>
      </c>
      <c r="V33" s="240"/>
      <c r="W33" s="318" t="s">
        <v>468</v>
      </c>
      <c r="X33" s="97">
        <v>180</v>
      </c>
      <c r="Y33" s="125"/>
    </row>
    <row r="34" spans="1:25" ht="21" customHeight="1" x14ac:dyDescent="0.15">
      <c r="A34" s="792"/>
      <c r="B34" s="117"/>
      <c r="C34" s="336"/>
      <c r="D34" s="336"/>
      <c r="E34" s="39"/>
      <c r="F34" s="121"/>
      <c r="G34" s="50"/>
      <c r="H34" s="457"/>
      <c r="I34" s="302"/>
      <c r="J34" s="365"/>
      <c r="K34" s="457"/>
      <c r="L34" s="302"/>
      <c r="M34" s="472"/>
      <c r="N34" s="429" t="s">
        <v>447</v>
      </c>
      <c r="O34" s="121" t="s">
        <v>469</v>
      </c>
      <c r="P34" s="562"/>
      <c r="Q34" s="354"/>
      <c r="R34" s="346"/>
      <c r="S34" s="343"/>
      <c r="T34" s="354"/>
      <c r="U34" s="392"/>
      <c r="V34" s="343"/>
      <c r="W34" s="430" t="s">
        <v>447</v>
      </c>
      <c r="X34" s="121" t="s">
        <v>469</v>
      </c>
      <c r="Y34" s="123"/>
    </row>
    <row r="35" spans="1:25" ht="21" customHeight="1" x14ac:dyDescent="0.15">
      <c r="A35" s="792"/>
      <c r="B35" s="273" t="s">
        <v>383</v>
      </c>
      <c r="C35" s="336">
        <v>2450</v>
      </c>
      <c r="D35" s="369"/>
      <c r="E35" s="357"/>
      <c r="F35" s="121"/>
      <c r="G35" s="50"/>
      <c r="H35" s="439" t="s">
        <v>111</v>
      </c>
      <c r="I35" s="302">
        <v>470</v>
      </c>
      <c r="J35" s="341"/>
      <c r="K35" s="439"/>
      <c r="L35" s="302"/>
      <c r="M35" s="472"/>
      <c r="N35" s="324" t="s">
        <v>442</v>
      </c>
      <c r="O35" s="336">
        <v>300</v>
      </c>
      <c r="P35" s="341"/>
      <c r="Q35" s="353" t="s">
        <v>353</v>
      </c>
      <c r="R35" s="336">
        <v>70</v>
      </c>
      <c r="S35" s="347"/>
      <c r="T35" s="160" t="s">
        <v>111</v>
      </c>
      <c r="U35" s="247" t="s">
        <v>169</v>
      </c>
      <c r="V35" s="365"/>
      <c r="W35" s="324" t="s">
        <v>442</v>
      </c>
      <c r="X35" s="336">
        <v>80</v>
      </c>
      <c r="Y35" s="360"/>
    </row>
    <row r="36" spans="1:25" ht="21" customHeight="1" x14ac:dyDescent="0.15">
      <c r="A36" s="792"/>
      <c r="B36" s="273" t="s">
        <v>379</v>
      </c>
      <c r="C36" s="336">
        <v>1500</v>
      </c>
      <c r="D36" s="369"/>
      <c r="E36" s="39"/>
      <c r="F36" s="121"/>
      <c r="G36" s="50"/>
      <c r="H36" s="439" t="s">
        <v>510</v>
      </c>
      <c r="I36" s="302">
        <v>480</v>
      </c>
      <c r="J36" s="341"/>
      <c r="K36" s="439"/>
      <c r="L36" s="302"/>
      <c r="M36" s="472"/>
      <c r="N36" s="324" t="s">
        <v>502</v>
      </c>
      <c r="O36" s="336">
        <v>250</v>
      </c>
      <c r="P36" s="341"/>
      <c r="Q36" s="316" t="s">
        <v>354</v>
      </c>
      <c r="R36" s="336">
        <v>50</v>
      </c>
      <c r="S36" s="341"/>
      <c r="T36" s="160" t="s">
        <v>379</v>
      </c>
      <c r="U36" s="247" t="s">
        <v>169</v>
      </c>
      <c r="V36" s="629"/>
      <c r="W36" s="324" t="s">
        <v>502</v>
      </c>
      <c r="X36" s="336">
        <v>50</v>
      </c>
      <c r="Y36" s="360"/>
    </row>
    <row r="37" spans="1:25" ht="21" customHeight="1" thickBot="1" x14ac:dyDescent="0.2">
      <c r="A37" s="809"/>
      <c r="B37" s="128"/>
      <c r="C37" s="344"/>
      <c r="D37" s="344"/>
      <c r="E37" s="338"/>
      <c r="F37" s="344"/>
      <c r="G37" s="99"/>
      <c r="H37" s="459"/>
      <c r="I37" s="344"/>
      <c r="J37" s="342"/>
      <c r="K37" s="459"/>
      <c r="L37" s="455"/>
      <c r="M37" s="453"/>
      <c r="N37" s="337"/>
      <c r="O37" s="344"/>
      <c r="P37" s="342"/>
      <c r="Q37" s="339"/>
      <c r="R37" s="172"/>
      <c r="S37" s="342"/>
      <c r="T37" s="244"/>
      <c r="U37" s="355"/>
      <c r="V37" s="245"/>
      <c r="W37" s="337"/>
      <c r="X37" s="344"/>
      <c r="Y37" s="46"/>
    </row>
    <row r="38" spans="1:25" ht="18" customHeight="1" thickTop="1" x14ac:dyDescent="0.15">
      <c r="A38" s="559">
        <f>SUM(F38,I38,L38,O38,R38,U38,X38)</f>
        <v>9630</v>
      </c>
      <c r="B38" s="254"/>
      <c r="C38" s="254"/>
      <c r="D38" s="255"/>
      <c r="E38" s="367" t="s">
        <v>15</v>
      </c>
      <c r="F38" s="256">
        <f>SUM(C33:C36)</f>
        <v>6750</v>
      </c>
      <c r="G38" s="257">
        <f>SUM(D33:D36)</f>
        <v>0</v>
      </c>
      <c r="H38" s="452" t="s">
        <v>15</v>
      </c>
      <c r="I38" s="256">
        <f>SUM(I33:I37)</f>
        <v>1480</v>
      </c>
      <c r="J38" s="257">
        <f>SUM(J33:J37)</f>
        <v>0</v>
      </c>
      <c r="K38" s="452"/>
      <c r="L38" s="256">
        <f>SUM(L33:L37)</f>
        <v>0</v>
      </c>
      <c r="M38" s="257">
        <f>SUM(M33:M37)</f>
        <v>0</v>
      </c>
      <c r="N38" s="367" t="s">
        <v>15</v>
      </c>
      <c r="O38" s="256">
        <f>SUM(O33:O36)</f>
        <v>900</v>
      </c>
      <c r="P38" s="257">
        <f>SUM(P33:P36)</f>
        <v>0</v>
      </c>
      <c r="Q38" s="367" t="s">
        <v>15</v>
      </c>
      <c r="R38" s="256">
        <f>SUM(R33:R37)</f>
        <v>190</v>
      </c>
      <c r="S38" s="257">
        <f>SUM(S33:S37)</f>
        <v>0</v>
      </c>
      <c r="T38" s="367" t="s">
        <v>15</v>
      </c>
      <c r="U38" s="256">
        <f>SUM(U33:U37)</f>
        <v>0</v>
      </c>
      <c r="V38" s="257">
        <f>SUM(V33:V37)</f>
        <v>0</v>
      </c>
      <c r="W38" s="367" t="s">
        <v>15</v>
      </c>
      <c r="X38" s="256">
        <f>SUM(X33:X37)</f>
        <v>310</v>
      </c>
      <c r="Y38" s="258">
        <f>SUM(Y33:Y36)</f>
        <v>0</v>
      </c>
    </row>
    <row r="39" spans="1:25" ht="20.100000000000001" customHeight="1" x14ac:dyDescent="0.15">
      <c r="A39" s="810"/>
      <c r="B39" s="32"/>
      <c r="C39" s="334"/>
      <c r="D39" s="334"/>
      <c r="E39" s="7"/>
      <c r="F39" s="334"/>
      <c r="G39" s="42"/>
      <c r="H39" s="465"/>
      <c r="I39" s="334"/>
      <c r="J39" s="42"/>
      <c r="K39" s="465"/>
      <c r="L39" s="466"/>
      <c r="M39" s="42"/>
      <c r="N39" s="299"/>
      <c r="O39" s="334"/>
      <c r="P39" s="42"/>
      <c r="Q39" s="299"/>
      <c r="R39" s="334"/>
      <c r="S39" s="42"/>
      <c r="T39" s="299"/>
      <c r="U39" s="334"/>
      <c r="V39" s="42"/>
      <c r="W39" s="299"/>
      <c r="X39" s="334"/>
      <c r="Y39" s="301"/>
    </row>
    <row r="40" spans="1:25" ht="18" customHeight="1" x14ac:dyDescent="0.15">
      <c r="A40" s="810"/>
      <c r="B40" s="32"/>
      <c r="C40" s="334"/>
      <c r="D40" s="334"/>
      <c r="E40" s="7"/>
      <c r="F40" s="334"/>
      <c r="G40" s="42"/>
      <c r="H40" s="434"/>
      <c r="I40" s="313"/>
      <c r="J40" s="311"/>
      <c r="K40" s="434"/>
      <c r="L40" s="313"/>
      <c r="M40" s="311"/>
      <c r="N40" s="299"/>
      <c r="O40" s="334"/>
      <c r="P40" s="42"/>
      <c r="Q40" s="299"/>
      <c r="R40" s="334"/>
      <c r="S40" s="42"/>
      <c r="T40" s="299"/>
      <c r="U40" s="334"/>
      <c r="V40" s="42"/>
      <c r="W40" s="299"/>
      <c r="X40" s="334"/>
      <c r="Y40" s="466"/>
    </row>
    <row r="41" spans="1:25" ht="18" customHeight="1" x14ac:dyDescent="0.15">
      <c r="A41" s="810"/>
      <c r="B41" s="32"/>
      <c r="C41" s="334"/>
      <c r="D41" s="334"/>
      <c r="E41" s="7"/>
      <c r="F41" s="334"/>
      <c r="G41" s="42"/>
      <c r="H41" s="498"/>
      <c r="I41" s="497"/>
      <c r="J41" s="311"/>
      <c r="K41" s="498"/>
      <c r="L41" s="497"/>
      <c r="M41" s="311"/>
      <c r="N41" s="299"/>
      <c r="O41" s="334"/>
      <c r="P41" s="42"/>
      <c r="Q41" s="299"/>
      <c r="R41" s="334"/>
      <c r="S41" s="42"/>
      <c r="T41" s="299"/>
      <c r="U41" s="334"/>
      <c r="V41" s="42"/>
      <c r="W41" s="299"/>
      <c r="X41" s="334"/>
      <c r="Y41" s="466"/>
    </row>
    <row r="42" spans="1:25" ht="16.5" customHeight="1" x14ac:dyDescent="0.15">
      <c r="X42" s="773" t="str">
        <f>市郡別!V46</f>
        <v>2024年8月現在</v>
      </c>
      <c r="Y42" s="773"/>
    </row>
    <row r="43" spans="1:25" ht="13.5" hidden="1" customHeight="1" x14ac:dyDescent="0.15">
      <c r="H43" s="468" t="s">
        <v>421</v>
      </c>
      <c r="I43" s="332">
        <f>I40</f>
        <v>0</v>
      </c>
      <c r="J43" s="332">
        <f>SUM(J6,J8:J10,J11:J13,J16,J24:J28,J33:J36)</f>
        <v>0</v>
      </c>
      <c r="K43" s="468" t="s">
        <v>399</v>
      </c>
      <c r="L43" s="468">
        <f>L40</f>
        <v>0</v>
      </c>
      <c r="M43" s="468">
        <f>SUM(M6,M8:M10,M11:M13,M16,M24:M29,M33:M36)</f>
        <v>0</v>
      </c>
    </row>
    <row r="44" spans="1:25" hidden="1" x14ac:dyDescent="0.15">
      <c r="H44" s="468" t="s">
        <v>422</v>
      </c>
      <c r="I44" s="332">
        <f>I41</f>
        <v>0</v>
      </c>
      <c r="J44" s="332">
        <f>J41</f>
        <v>0</v>
      </c>
      <c r="K44" s="468" t="s">
        <v>398</v>
      </c>
      <c r="L44" s="468">
        <f>L41</f>
        <v>0</v>
      </c>
      <c r="M44" s="468">
        <f>M41</f>
        <v>0</v>
      </c>
    </row>
    <row r="45" spans="1:25" ht="14.25" x14ac:dyDescent="0.15">
      <c r="A45" s="621" t="s">
        <v>505</v>
      </c>
    </row>
  </sheetData>
  <sheetProtection algorithmName="SHA-512" hashValue="2bB+EUv0HfViVlBQyfgGJA+wXEMBFN8vjG9kDT09brdtYK9+PT5/Pk/71cA9ZiFZfOEYIxt08YHOoN5hpoKfiQ==" saltValue="/qRNO07Deg2vIXrzPcnnag==" spinCount="100000" sheet="1" selectLockedCells="1"/>
  <mergeCells count="51">
    <mergeCell ref="U26:U28"/>
    <mergeCell ref="N27:P27"/>
    <mergeCell ref="W27:Y27"/>
    <mergeCell ref="J26:J27"/>
    <mergeCell ref="H21:J22"/>
    <mergeCell ref="K21:M22"/>
    <mergeCell ref="L2:M2"/>
    <mergeCell ref="U1:Y1"/>
    <mergeCell ref="U2:Y2"/>
    <mergeCell ref="N1:T1"/>
    <mergeCell ref="N2:T2"/>
    <mergeCell ref="W4:Y4"/>
    <mergeCell ref="T17:V17"/>
    <mergeCell ref="N21:Y22"/>
    <mergeCell ref="T4:V4"/>
    <mergeCell ref="Q4:S4"/>
    <mergeCell ref="Q7:R7"/>
    <mergeCell ref="N11:O11"/>
    <mergeCell ref="W11:X11"/>
    <mergeCell ref="A16:A19"/>
    <mergeCell ref="B4:G4"/>
    <mergeCell ref="N4:P4"/>
    <mergeCell ref="A21:A22"/>
    <mergeCell ref="A1:E1"/>
    <mergeCell ref="A6:A14"/>
    <mergeCell ref="A4:A5"/>
    <mergeCell ref="A2:E2"/>
    <mergeCell ref="F1:K1"/>
    <mergeCell ref="L1:M1"/>
    <mergeCell ref="H4:J4"/>
    <mergeCell ref="K4:M4"/>
    <mergeCell ref="I2:K2"/>
    <mergeCell ref="F2:H2"/>
    <mergeCell ref="B21:G22"/>
    <mergeCell ref="B7:C7"/>
    <mergeCell ref="X42:Y42"/>
    <mergeCell ref="Q29:S29"/>
    <mergeCell ref="A24:A31"/>
    <mergeCell ref="A33:A37"/>
    <mergeCell ref="A39:A41"/>
    <mergeCell ref="E25:G25"/>
    <mergeCell ref="B25:D25"/>
    <mergeCell ref="B30:D30"/>
    <mergeCell ref="B28:D28"/>
    <mergeCell ref="E29:G29"/>
    <mergeCell ref="G26:G27"/>
    <mergeCell ref="F26:F27"/>
    <mergeCell ref="W25:Y25"/>
    <mergeCell ref="N25:P25"/>
    <mergeCell ref="I26:I27"/>
    <mergeCell ref="V26:V28"/>
  </mergeCells>
  <phoneticPr fontId="2"/>
  <dataValidations count="2">
    <dataValidation type="decimal" operator="lessThanOrEqual" allowBlank="1" showInputMessage="1" showErrorMessage="1" error="部数を超えています。" sqref="D13:D14 D17:D19 Y6:Y11 P17:P18 V16 S17:S18 D24 Y26 G24 P24 Y24 G28 Y28:Y31 S31 Y17:Y18 Y35:Y36 P6:P14 D6:D10 J33 S33 S35:S37 M29 P33 P35:P36 J35:J36 D35:D36 D33 J16 M6:M14 M33 M35:M36 M16 J6:J8 J10:J13 Y13:Y14 P28:P30 S6:S13 G7:G13 M24:M25 Y33 S24:S28 D29 D26:D27 G30:G31 G26 D31 J24:J28 P26 V37" xr:uid="{6853CEA9-A43E-47DD-AF49-D062DF46E962}">
      <formula1>C6</formula1>
    </dataValidation>
    <dataValidation type="decimal" operator="lessThanOrEqual" allowBlank="1" showInputMessage="1" showErrorMessage="1" error="部数を超えています。" sqref="V33:V36" xr:uid="{B263C3D0-0791-4D91-B731-10D0D628250D}">
      <formula1>#REF!</formula1>
    </dataValidation>
  </dataValidations>
  <printOptions horizontalCentered="1"/>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Z46"/>
  <sheetViews>
    <sheetView showZeros="0" showOutlineSymbols="0" view="pageBreakPreview" zoomScale="80" zoomScaleNormal="68" zoomScaleSheetLayoutView="80" workbookViewId="0">
      <selection activeCell="D7" sqref="D7"/>
    </sheetView>
  </sheetViews>
  <sheetFormatPr defaultRowHeight="11.25" x14ac:dyDescent="0.15"/>
  <cols>
    <col min="1" max="1" width="6.5" style="332" customWidth="1"/>
    <col min="2" max="2" width="10.125" style="332" customWidth="1"/>
    <col min="3" max="3" width="7.625" style="332" customWidth="1"/>
    <col min="4" max="4" width="9.125" style="332" customWidth="1"/>
    <col min="5" max="5" width="10.125" style="332" customWidth="1"/>
    <col min="6" max="6" width="7.625" style="332" customWidth="1"/>
    <col min="7" max="7" width="9.125" style="332" customWidth="1"/>
    <col min="8" max="8" width="9.375" style="332" customWidth="1"/>
    <col min="9" max="9" width="7.625" style="332" customWidth="1"/>
    <col min="10" max="10" width="9.125" style="332" customWidth="1"/>
    <col min="11" max="11" width="8.625" style="468" customWidth="1"/>
    <col min="12" max="12" width="7.625" style="468" customWidth="1"/>
    <col min="13" max="13" width="9.125" style="468" customWidth="1"/>
    <col min="14" max="14" width="8.125" style="332" customWidth="1"/>
    <col min="15" max="15" width="7.625" style="332" customWidth="1"/>
    <col min="16" max="16" width="9.125" style="332" customWidth="1"/>
    <col min="17" max="17" width="10.375" style="332" customWidth="1"/>
    <col min="18" max="18" width="7.625" style="332" customWidth="1"/>
    <col min="19" max="19" width="8.625" style="332" customWidth="1"/>
    <col min="20" max="20" width="8.125" style="332" customWidth="1"/>
    <col min="21" max="21" width="7.625" style="332" customWidth="1"/>
    <col min="22" max="22" width="8.75" style="332" customWidth="1"/>
    <col min="23" max="23" width="8.125" style="332" customWidth="1"/>
    <col min="24" max="24" width="7.625" style="332" customWidth="1"/>
    <col min="25" max="25" width="9.625" style="332" customWidth="1"/>
    <col min="26" max="26" width="5.25" style="332" customWidth="1"/>
    <col min="27" max="27" width="4.625" style="332" customWidth="1"/>
    <col min="28" max="16384" width="9" style="332"/>
  </cols>
  <sheetData>
    <row r="1" spans="1:26" s="3" customFormat="1" ht="22.5" customHeight="1" x14ac:dyDescent="0.15">
      <c r="A1" s="774" t="s">
        <v>48</v>
      </c>
      <c r="B1" s="775"/>
      <c r="C1" s="775"/>
      <c r="D1" s="775"/>
      <c r="E1" s="775"/>
      <c r="F1" s="802" t="s">
        <v>270</v>
      </c>
      <c r="G1" s="803"/>
      <c r="H1" s="803"/>
      <c r="I1" s="803"/>
      <c r="J1" s="803"/>
      <c r="K1" s="774"/>
      <c r="L1" s="783" t="s">
        <v>264</v>
      </c>
      <c r="M1" s="785"/>
      <c r="N1" s="859" t="s">
        <v>53</v>
      </c>
      <c r="O1" s="859"/>
      <c r="P1" s="859"/>
      <c r="Q1" s="859"/>
      <c r="R1" s="859"/>
      <c r="S1" s="859"/>
      <c r="T1" s="859"/>
      <c r="U1" s="786" t="s">
        <v>51</v>
      </c>
      <c r="V1" s="786"/>
      <c r="W1" s="786"/>
      <c r="X1" s="786"/>
      <c r="Y1" s="787"/>
      <c r="Z1" s="34"/>
    </row>
    <row r="2" spans="1:26" s="4" customFormat="1" ht="24.95" customHeight="1" x14ac:dyDescent="0.15">
      <c r="A2" s="776">
        <f>市郡別!A4</f>
        <v>0</v>
      </c>
      <c r="B2" s="777"/>
      <c r="C2" s="777"/>
      <c r="D2" s="777"/>
      <c r="E2" s="777"/>
      <c r="F2" s="804">
        <f>SUM(G42,J42,M42,P42,S42,V42,Y42)</f>
        <v>0</v>
      </c>
      <c r="G2" s="805"/>
      <c r="H2" s="805"/>
      <c r="I2" s="800">
        <f>市郡別!D4</f>
        <v>0</v>
      </c>
      <c r="J2" s="800"/>
      <c r="K2" s="801"/>
      <c r="L2" s="789" t="str">
        <f>香川①!L2</f>
        <v>-</v>
      </c>
      <c r="M2" s="799"/>
      <c r="N2" s="860">
        <f>市郡別!M4</f>
        <v>0</v>
      </c>
      <c r="O2" s="860"/>
      <c r="P2" s="860"/>
      <c r="Q2" s="860"/>
      <c r="R2" s="860"/>
      <c r="S2" s="860"/>
      <c r="T2" s="860"/>
      <c r="U2" s="788">
        <f>市郡別!Q4</f>
        <v>0</v>
      </c>
      <c r="V2" s="788"/>
      <c r="W2" s="788"/>
      <c r="X2" s="788"/>
      <c r="Y2" s="789"/>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78" t="s">
        <v>45</v>
      </c>
      <c r="B4" s="783" t="s">
        <v>80</v>
      </c>
      <c r="C4" s="784"/>
      <c r="D4" s="784"/>
      <c r="E4" s="784"/>
      <c r="F4" s="784"/>
      <c r="G4" s="785"/>
      <c r="H4" s="783" t="s">
        <v>54</v>
      </c>
      <c r="I4" s="784"/>
      <c r="J4" s="784"/>
      <c r="K4" s="783" t="s">
        <v>506</v>
      </c>
      <c r="L4" s="784"/>
      <c r="M4" s="785"/>
      <c r="N4" s="793" t="s">
        <v>55</v>
      </c>
      <c r="O4" s="794"/>
      <c r="P4" s="795"/>
      <c r="Q4" s="793" t="s">
        <v>56</v>
      </c>
      <c r="R4" s="794"/>
      <c r="S4" s="795"/>
      <c r="T4" s="793" t="s">
        <v>57</v>
      </c>
      <c r="U4" s="794"/>
      <c r="V4" s="795"/>
      <c r="W4" s="784" t="s">
        <v>58</v>
      </c>
      <c r="X4" s="784"/>
      <c r="Y4" s="784"/>
      <c r="Z4" s="37"/>
    </row>
    <row r="5" spans="1:26" s="3" customFormat="1" ht="20.25" customHeight="1" x14ac:dyDescent="0.15">
      <c r="A5" s="779"/>
      <c r="B5" s="320" t="s">
        <v>199</v>
      </c>
      <c r="C5" s="321" t="s">
        <v>198</v>
      </c>
      <c r="D5" s="321" t="s">
        <v>11</v>
      </c>
      <c r="E5" s="321" t="s">
        <v>199</v>
      </c>
      <c r="F5" s="321" t="s">
        <v>198</v>
      </c>
      <c r="G5" s="164" t="s">
        <v>11</v>
      </c>
      <c r="H5" s="449" t="s">
        <v>199</v>
      </c>
      <c r="I5" s="321" t="s">
        <v>198</v>
      </c>
      <c r="J5" s="165" t="s">
        <v>11</v>
      </c>
      <c r="K5" s="501" t="s">
        <v>199</v>
      </c>
      <c r="L5" s="450" t="s">
        <v>198</v>
      </c>
      <c r="M5" s="502" t="s">
        <v>11</v>
      </c>
      <c r="N5" s="166" t="s">
        <v>199</v>
      </c>
      <c r="O5" s="321" t="s">
        <v>198</v>
      </c>
      <c r="P5" s="164" t="s">
        <v>11</v>
      </c>
      <c r="Q5" s="320" t="s">
        <v>199</v>
      </c>
      <c r="R5" s="321" t="s">
        <v>198</v>
      </c>
      <c r="S5" s="165" t="s">
        <v>11</v>
      </c>
      <c r="T5" s="166" t="s">
        <v>199</v>
      </c>
      <c r="U5" s="321" t="s">
        <v>198</v>
      </c>
      <c r="V5" s="164" t="s">
        <v>11</v>
      </c>
      <c r="W5" s="320" t="s">
        <v>199</v>
      </c>
      <c r="X5" s="321" t="s">
        <v>198</v>
      </c>
      <c r="Y5" s="165" t="s">
        <v>11</v>
      </c>
      <c r="Z5" s="34"/>
    </row>
    <row r="6" spans="1:26" ht="22.5" customHeight="1" x14ac:dyDescent="0.15">
      <c r="A6" s="840" t="s">
        <v>85</v>
      </c>
      <c r="B6" s="175" t="s">
        <v>84</v>
      </c>
      <c r="C6" s="97">
        <f>SUM(C7:C10)</f>
        <v>5500</v>
      </c>
      <c r="D6" s="159">
        <f>SUM(D7:D9)</f>
        <v>0</v>
      </c>
      <c r="E6" s="194" t="s">
        <v>78</v>
      </c>
      <c r="F6" s="97">
        <v>2350</v>
      </c>
      <c r="G6" s="115"/>
      <c r="H6" s="476" t="s">
        <v>477</v>
      </c>
      <c r="I6" s="97">
        <v>1000</v>
      </c>
      <c r="J6" s="125"/>
      <c r="K6" s="438" t="s">
        <v>457</v>
      </c>
      <c r="L6" s="302">
        <v>110</v>
      </c>
      <c r="M6" s="462"/>
      <c r="N6" s="175" t="s">
        <v>142</v>
      </c>
      <c r="O6" s="131" t="s">
        <v>480</v>
      </c>
      <c r="P6" s="542"/>
      <c r="Q6" s="275" t="s">
        <v>376</v>
      </c>
      <c r="R6" s="131" t="s">
        <v>382</v>
      </c>
      <c r="S6" s="542"/>
      <c r="T6" s="175" t="s">
        <v>142</v>
      </c>
      <c r="U6" s="246" t="s">
        <v>169</v>
      </c>
      <c r="V6" s="240"/>
      <c r="W6" s="175" t="s">
        <v>142</v>
      </c>
      <c r="X6" s="131" t="s">
        <v>480</v>
      </c>
      <c r="Y6" s="623"/>
      <c r="Z6" s="445"/>
    </row>
    <row r="7" spans="1:26" ht="22.5" customHeight="1" x14ac:dyDescent="0.15">
      <c r="A7" s="841"/>
      <c r="B7" s="173" t="s">
        <v>397</v>
      </c>
      <c r="C7" s="110">
        <v>3250</v>
      </c>
      <c r="D7" s="122"/>
      <c r="E7" s="7"/>
      <c r="F7" s="334"/>
      <c r="G7" s="38"/>
      <c r="H7" s="447" t="s">
        <v>22</v>
      </c>
      <c r="I7" s="458">
        <v>800</v>
      </c>
      <c r="J7" s="469"/>
      <c r="K7" s="503" t="s">
        <v>22</v>
      </c>
      <c r="L7" s="302">
        <v>220</v>
      </c>
      <c r="M7" s="462"/>
      <c r="N7" s="606" t="s">
        <v>478</v>
      </c>
      <c r="O7" s="607">
        <v>420</v>
      </c>
      <c r="P7" s="563"/>
      <c r="Q7" s="324" t="s">
        <v>387</v>
      </c>
      <c r="R7" s="302">
        <v>95</v>
      </c>
      <c r="S7" s="360"/>
      <c r="T7" s="160" t="s">
        <v>22</v>
      </c>
      <c r="U7" s="349" t="s">
        <v>170</v>
      </c>
      <c r="V7" s="41"/>
      <c r="W7" s="606" t="s">
        <v>478</v>
      </c>
      <c r="X7" s="607">
        <v>205</v>
      </c>
      <c r="Y7" s="624"/>
      <c r="Z7" s="445"/>
    </row>
    <row r="8" spans="1:26" ht="21.75" customHeight="1" x14ac:dyDescent="0.15">
      <c r="A8" s="841"/>
      <c r="B8" s="173" t="s">
        <v>386</v>
      </c>
      <c r="C8" s="110">
        <v>2250</v>
      </c>
      <c r="D8" s="122"/>
      <c r="E8" s="29"/>
      <c r="F8" s="334"/>
      <c r="G8" s="38"/>
      <c r="H8" s="505"/>
      <c r="I8" s="464"/>
      <c r="J8" s="504"/>
      <c r="K8" s="173"/>
      <c r="L8" s="466"/>
      <c r="M8" s="542"/>
      <c r="N8" s="871" t="s">
        <v>481</v>
      </c>
      <c r="O8" s="872"/>
      <c r="P8" s="873"/>
      <c r="Q8" s="324" t="s">
        <v>377</v>
      </c>
      <c r="R8" s="632" t="s">
        <v>382</v>
      </c>
      <c r="S8" s="542"/>
      <c r="T8" s="354"/>
      <c r="U8" s="346"/>
      <c r="V8" s="365"/>
      <c r="W8" s="871" t="s">
        <v>481</v>
      </c>
      <c r="X8" s="872"/>
      <c r="Y8" s="872"/>
      <c r="Z8" s="445"/>
    </row>
    <row r="9" spans="1:26" ht="22.5" customHeight="1" x14ac:dyDescent="0.15">
      <c r="A9" s="841"/>
      <c r="B9" s="173" t="s">
        <v>385</v>
      </c>
      <c r="C9" s="121" t="s">
        <v>382</v>
      </c>
      <c r="D9" s="283"/>
      <c r="E9" s="29"/>
      <c r="F9" s="334"/>
      <c r="G9" s="38"/>
      <c r="H9" s="505"/>
      <c r="I9" s="464"/>
      <c r="J9" s="504"/>
      <c r="K9" s="100"/>
      <c r="L9" s="455"/>
      <c r="M9" s="55"/>
      <c r="N9" s="633" t="s">
        <v>479</v>
      </c>
      <c r="O9" s="632" t="s">
        <v>382</v>
      </c>
      <c r="P9" s="542"/>
      <c r="Q9" s="324" t="s">
        <v>42</v>
      </c>
      <c r="R9" s="302">
        <v>120</v>
      </c>
      <c r="S9" s="360"/>
      <c r="T9" s="100"/>
      <c r="U9" s="334"/>
      <c r="V9" s="41"/>
      <c r="W9" s="160" t="s">
        <v>479</v>
      </c>
      <c r="X9" s="632" t="s">
        <v>382</v>
      </c>
      <c r="Y9" s="542"/>
      <c r="Z9" s="445"/>
    </row>
    <row r="10" spans="1:26" ht="21.75" customHeight="1" thickBot="1" x14ac:dyDescent="0.2">
      <c r="A10" s="841"/>
      <c r="B10" s="173"/>
      <c r="C10" s="111"/>
      <c r="D10" s="283"/>
      <c r="E10" s="108"/>
      <c r="F10" s="333"/>
      <c r="G10" s="109"/>
      <c r="H10" s="478"/>
      <c r="I10" s="455"/>
      <c r="J10" s="56"/>
      <c r="K10" s="499"/>
      <c r="L10" s="495"/>
      <c r="M10" s="500"/>
      <c r="N10" s="160" t="s">
        <v>22</v>
      </c>
      <c r="O10" s="603">
        <v>400</v>
      </c>
      <c r="P10" s="605"/>
      <c r="Q10" s="316"/>
      <c r="R10" s="336"/>
      <c r="S10" s="123"/>
      <c r="T10" s="101"/>
      <c r="U10" s="333"/>
      <c r="V10" s="55"/>
      <c r="W10" s="160" t="s">
        <v>22</v>
      </c>
      <c r="X10" s="603">
        <v>150</v>
      </c>
      <c r="Y10" s="604"/>
      <c r="Z10" s="445"/>
    </row>
    <row r="11" spans="1:26" ht="17.100000000000001" customHeight="1" thickTop="1" x14ac:dyDescent="0.15">
      <c r="A11" s="559">
        <f>SUM(F11,I11,L11,O11,R11,U11,X11)</f>
        <v>11370</v>
      </c>
      <c r="B11" s="248"/>
      <c r="C11" s="248"/>
      <c r="D11" s="249"/>
      <c r="E11" s="367" t="s">
        <v>15</v>
      </c>
      <c r="F11" s="266">
        <f>SUM(C6,F6)</f>
        <v>7850</v>
      </c>
      <c r="G11" s="257">
        <f>SUM(D6,G6)</f>
        <v>0</v>
      </c>
      <c r="H11" s="474" t="s">
        <v>15</v>
      </c>
      <c r="I11" s="256">
        <f>SUM(I6:I10)</f>
        <v>1800</v>
      </c>
      <c r="J11" s="258">
        <f>SUM(J6:J10)</f>
        <v>0</v>
      </c>
      <c r="K11" s="474" t="s">
        <v>15</v>
      </c>
      <c r="L11" s="256">
        <f>SUM(L6:L10)</f>
        <v>330</v>
      </c>
      <c r="M11" s="258">
        <f>SUM(M6:M10)</f>
        <v>0</v>
      </c>
      <c r="N11" s="259" t="s">
        <v>15</v>
      </c>
      <c r="O11" s="256">
        <f>SUM(O6:O10)</f>
        <v>820</v>
      </c>
      <c r="P11" s="257">
        <f>SUM(P6:P10)</f>
        <v>0</v>
      </c>
      <c r="Q11" s="359" t="s">
        <v>15</v>
      </c>
      <c r="R11" s="256">
        <f>SUM(R6:R10)</f>
        <v>215</v>
      </c>
      <c r="S11" s="258">
        <f>SUM(S6:S10)</f>
        <v>0</v>
      </c>
      <c r="T11" s="259" t="s">
        <v>15</v>
      </c>
      <c r="U11" s="256">
        <f>SUM(U6:U10)</f>
        <v>0</v>
      </c>
      <c r="V11" s="257">
        <f>SUM(V6)</f>
        <v>0</v>
      </c>
      <c r="W11" s="359" t="s">
        <v>15</v>
      </c>
      <c r="X11" s="256">
        <f>SUM(X6:X10)</f>
        <v>355</v>
      </c>
      <c r="Y11" s="258">
        <f>SUM(Y6:Y10)</f>
        <v>0</v>
      </c>
    </row>
    <row r="12" spans="1:26" ht="23.45" customHeight="1" x14ac:dyDescent="0.15">
      <c r="A12" s="841" t="s">
        <v>6</v>
      </c>
      <c r="B12" s="189" t="s">
        <v>276</v>
      </c>
      <c r="C12" s="345">
        <v>2700</v>
      </c>
      <c r="D12" s="381"/>
      <c r="E12" s="425" t="s">
        <v>440</v>
      </c>
      <c r="F12" s="345">
        <v>2200</v>
      </c>
      <c r="G12" s="348"/>
      <c r="H12" s="477" t="s">
        <v>426</v>
      </c>
      <c r="I12" s="471">
        <v>3800</v>
      </c>
      <c r="J12" s="467"/>
      <c r="K12" s="438" t="s">
        <v>458</v>
      </c>
      <c r="L12" s="302">
        <v>740</v>
      </c>
      <c r="M12" s="469"/>
      <c r="N12" s="354" t="s">
        <v>119</v>
      </c>
      <c r="O12" s="345">
        <v>1380</v>
      </c>
      <c r="P12" s="348"/>
      <c r="Q12" s="275" t="s">
        <v>356</v>
      </c>
      <c r="R12" s="364">
        <v>90</v>
      </c>
      <c r="S12" s="242"/>
      <c r="T12" s="161" t="s">
        <v>119</v>
      </c>
      <c r="U12" s="366" t="s">
        <v>169</v>
      </c>
      <c r="V12" s="343"/>
      <c r="W12" s="330" t="s">
        <v>119</v>
      </c>
      <c r="X12" s="345">
        <v>500</v>
      </c>
      <c r="Y12" s="352"/>
    </row>
    <row r="13" spans="1:26" ht="23.45" customHeight="1" x14ac:dyDescent="0.15">
      <c r="A13" s="841"/>
      <c r="B13" s="871" t="s">
        <v>82</v>
      </c>
      <c r="C13" s="872"/>
      <c r="D13" s="875"/>
      <c r="E13" s="317" t="s">
        <v>406</v>
      </c>
      <c r="F13" s="336">
        <v>1100</v>
      </c>
      <c r="G13" s="341"/>
      <c r="H13" s="468"/>
      <c r="I13" s="464"/>
      <c r="J13" s="468"/>
      <c r="K13" s="173"/>
      <c r="L13" s="466"/>
      <c r="M13" s="542"/>
      <c r="N13" s="160" t="s">
        <v>120</v>
      </c>
      <c r="O13" s="121" t="s">
        <v>434</v>
      </c>
      <c r="P13" s="422"/>
      <c r="Q13" s="273" t="s">
        <v>372</v>
      </c>
      <c r="R13" s="302">
        <v>90</v>
      </c>
      <c r="S13" s="341"/>
      <c r="T13" s="354" t="s">
        <v>333</v>
      </c>
      <c r="U13" s="366" t="s">
        <v>169</v>
      </c>
      <c r="V13" s="365"/>
      <c r="W13" s="160" t="s">
        <v>120</v>
      </c>
      <c r="X13" s="121" t="s">
        <v>434</v>
      </c>
      <c r="Y13" s="123"/>
    </row>
    <row r="14" spans="1:26" ht="23.45" customHeight="1" x14ac:dyDescent="0.15">
      <c r="A14" s="841"/>
      <c r="B14" s="190" t="s">
        <v>277</v>
      </c>
      <c r="C14" s="336">
        <v>2500</v>
      </c>
      <c r="D14" s="369"/>
      <c r="E14" s="102"/>
      <c r="F14" s="334"/>
      <c r="G14" s="57"/>
      <c r="H14" s="447" t="s">
        <v>332</v>
      </c>
      <c r="I14" s="302">
        <v>820</v>
      </c>
      <c r="J14" s="469"/>
      <c r="K14" s="438" t="s">
        <v>333</v>
      </c>
      <c r="L14" s="302">
        <v>225</v>
      </c>
      <c r="M14" s="469"/>
      <c r="N14" s="160" t="s">
        <v>103</v>
      </c>
      <c r="O14" s="121" t="s">
        <v>434</v>
      </c>
      <c r="P14" s="422"/>
      <c r="Q14" s="273" t="s">
        <v>381</v>
      </c>
      <c r="R14" s="302">
        <v>80</v>
      </c>
      <c r="S14" s="120"/>
      <c r="T14" s="100"/>
      <c r="U14" s="8"/>
      <c r="V14" s="41"/>
      <c r="W14" s="353" t="s">
        <v>103</v>
      </c>
      <c r="X14" s="121" t="s">
        <v>434</v>
      </c>
      <c r="Y14" s="123"/>
    </row>
    <row r="15" spans="1:26" ht="23.45" customHeight="1" thickBot="1" x14ac:dyDescent="0.2">
      <c r="A15" s="841"/>
      <c r="B15" s="33"/>
      <c r="C15" s="9"/>
      <c r="D15" s="344"/>
      <c r="E15" s="107"/>
      <c r="F15" s="333"/>
      <c r="G15" s="98"/>
      <c r="H15" s="468"/>
      <c r="I15" s="507"/>
      <c r="J15" s="468"/>
      <c r="K15" s="173"/>
      <c r="L15" s="543"/>
      <c r="M15" s="542"/>
      <c r="N15" s="353" t="s">
        <v>116</v>
      </c>
      <c r="O15" s="344">
        <v>150</v>
      </c>
      <c r="P15" s="347"/>
      <c r="Q15" s="276" t="s">
        <v>375</v>
      </c>
      <c r="R15" s="302">
        <v>50</v>
      </c>
      <c r="S15" s="120"/>
      <c r="T15" s="101"/>
      <c r="U15" s="9"/>
      <c r="V15" s="55"/>
      <c r="W15" s="353" t="s">
        <v>116</v>
      </c>
      <c r="X15" s="344">
        <v>60</v>
      </c>
      <c r="Y15" s="360"/>
    </row>
    <row r="16" spans="1:26" ht="17.100000000000001" customHeight="1" thickTop="1" x14ac:dyDescent="0.15">
      <c r="A16" s="559">
        <f>SUM(F16,I16,L16,O16,R16,U16,X16)</f>
        <v>16485</v>
      </c>
      <c r="B16" s="248"/>
      <c r="C16" s="248"/>
      <c r="D16" s="249"/>
      <c r="E16" s="367" t="s">
        <v>15</v>
      </c>
      <c r="F16" s="256">
        <f>SUM(C12:C15,F12:F13)</f>
        <v>8500</v>
      </c>
      <c r="G16" s="257">
        <f>SUM(D12,D14,G12:G13)</f>
        <v>0</v>
      </c>
      <c r="H16" s="474" t="s">
        <v>15</v>
      </c>
      <c r="I16" s="256">
        <f>SUM(I12:I15)</f>
        <v>4620</v>
      </c>
      <c r="J16" s="258">
        <f>SUM(J12:J15)</f>
        <v>0</v>
      </c>
      <c r="K16" s="474" t="s">
        <v>15</v>
      </c>
      <c r="L16" s="256">
        <f>SUM(L12:L15)</f>
        <v>965</v>
      </c>
      <c r="M16" s="258">
        <f>SUM(M12:M15)</f>
        <v>0</v>
      </c>
      <c r="N16" s="259" t="s">
        <v>15</v>
      </c>
      <c r="O16" s="256">
        <f>SUM(O12:O15)</f>
        <v>1530</v>
      </c>
      <c r="P16" s="257">
        <f>SUM(P12:P15)</f>
        <v>0</v>
      </c>
      <c r="Q16" s="359" t="s">
        <v>15</v>
      </c>
      <c r="R16" s="256">
        <f>SUM(R12:R15)</f>
        <v>310</v>
      </c>
      <c r="S16" s="258">
        <f>SUM(S12:S15)</f>
        <v>0</v>
      </c>
      <c r="T16" s="259" t="s">
        <v>15</v>
      </c>
      <c r="U16" s="256">
        <f>SUM(U12:U15)</f>
        <v>0</v>
      </c>
      <c r="V16" s="257">
        <f>SUM(V12)</f>
        <v>0</v>
      </c>
      <c r="W16" s="259" t="s">
        <v>15</v>
      </c>
      <c r="X16" s="256">
        <f>SUM(X12:X15)</f>
        <v>560</v>
      </c>
      <c r="Y16" s="258">
        <f>SUM(Y12:Y15)</f>
        <v>0</v>
      </c>
    </row>
    <row r="17" spans="1:26" ht="21.75" customHeight="1" x14ac:dyDescent="0.15">
      <c r="A17" s="791" t="s">
        <v>87</v>
      </c>
      <c r="B17" s="354" t="s">
        <v>66</v>
      </c>
      <c r="C17" s="345">
        <v>2900</v>
      </c>
      <c r="D17" s="381"/>
      <c r="E17" s="346" t="s">
        <v>404</v>
      </c>
      <c r="F17" s="345">
        <v>2050</v>
      </c>
      <c r="G17" s="348"/>
      <c r="H17" s="161" t="s">
        <v>23</v>
      </c>
      <c r="I17" s="97">
        <v>1700</v>
      </c>
      <c r="J17" s="125"/>
      <c r="K17" s="509" t="s">
        <v>23</v>
      </c>
      <c r="L17" s="126">
        <v>335</v>
      </c>
      <c r="M17" s="115"/>
      <c r="N17" s="181" t="s">
        <v>64</v>
      </c>
      <c r="O17" s="345">
        <f>SUM(O18:O21)</f>
        <v>3680</v>
      </c>
      <c r="P17" s="114">
        <f>SUM(P18:P21)</f>
        <v>0</v>
      </c>
      <c r="Q17" s="330" t="s">
        <v>261</v>
      </c>
      <c r="R17" s="345">
        <v>660</v>
      </c>
      <c r="S17" s="352"/>
      <c r="T17" s="175" t="s">
        <v>360</v>
      </c>
      <c r="U17" s="126">
        <v>30</v>
      </c>
      <c r="V17" s="348"/>
      <c r="W17" s="181" t="s">
        <v>64</v>
      </c>
      <c r="X17" s="345">
        <f>SUM(X18:X21)</f>
        <v>950</v>
      </c>
      <c r="Y17" s="203">
        <f>SUM(Y18:Y21)</f>
        <v>0</v>
      </c>
    </row>
    <row r="18" spans="1:26" ht="21.75" customHeight="1" x14ac:dyDescent="0.15">
      <c r="A18" s="792"/>
      <c r="B18" s="160" t="s">
        <v>389</v>
      </c>
      <c r="C18" s="336">
        <v>2150</v>
      </c>
      <c r="D18" s="369"/>
      <c r="E18" s="193" t="s">
        <v>514</v>
      </c>
      <c r="F18" s="336">
        <v>2700</v>
      </c>
      <c r="G18" s="341"/>
      <c r="H18" s="160" t="s">
        <v>25</v>
      </c>
      <c r="I18" s="458">
        <v>700</v>
      </c>
      <c r="J18" s="201"/>
      <c r="K18" s="438" t="s">
        <v>25</v>
      </c>
      <c r="L18" s="302">
        <v>250</v>
      </c>
      <c r="M18" s="462"/>
      <c r="N18" s="174" t="s">
        <v>271</v>
      </c>
      <c r="O18" s="110">
        <v>1150</v>
      </c>
      <c r="P18" s="116"/>
      <c r="Q18" s="316" t="s">
        <v>24</v>
      </c>
      <c r="R18" s="336">
        <v>1300</v>
      </c>
      <c r="S18" s="360"/>
      <c r="T18" s="353" t="s">
        <v>359</v>
      </c>
      <c r="U18" s="302">
        <v>160</v>
      </c>
      <c r="V18" s="341"/>
      <c r="W18" s="174" t="s">
        <v>271</v>
      </c>
      <c r="X18" s="110">
        <v>400</v>
      </c>
      <c r="Y18" s="202"/>
    </row>
    <row r="19" spans="1:26" ht="21.75" customHeight="1" x14ac:dyDescent="0.15">
      <c r="A19" s="792"/>
      <c r="B19" s="191" t="s">
        <v>278</v>
      </c>
      <c r="C19" s="336">
        <v>2000</v>
      </c>
      <c r="D19" s="369"/>
      <c r="E19" s="317" t="s">
        <v>117</v>
      </c>
      <c r="F19" s="121" t="s">
        <v>382</v>
      </c>
      <c r="G19" s="629"/>
      <c r="H19" s="160" t="s">
        <v>24</v>
      </c>
      <c r="I19" s="458">
        <v>1700</v>
      </c>
      <c r="J19" s="201"/>
      <c r="K19" s="438" t="s">
        <v>24</v>
      </c>
      <c r="L19" s="302">
        <v>220</v>
      </c>
      <c r="M19" s="462"/>
      <c r="N19" s="329" t="s">
        <v>272</v>
      </c>
      <c r="O19" s="110">
        <v>850</v>
      </c>
      <c r="P19" s="116"/>
      <c r="Q19" s="353" t="s">
        <v>357</v>
      </c>
      <c r="R19" s="302">
        <v>30</v>
      </c>
      <c r="S19" s="347"/>
      <c r="T19" s="160" t="s">
        <v>315</v>
      </c>
      <c r="U19" s="349" t="s">
        <v>178</v>
      </c>
      <c r="V19" s="41"/>
      <c r="W19" s="329" t="s">
        <v>272</v>
      </c>
      <c r="X19" s="110">
        <v>180</v>
      </c>
      <c r="Y19" s="202"/>
    </row>
    <row r="20" spans="1:26" ht="21.75" customHeight="1" x14ac:dyDescent="0.15">
      <c r="A20" s="792"/>
      <c r="B20" s="160" t="s">
        <v>321</v>
      </c>
      <c r="C20" s="336">
        <v>1150</v>
      </c>
      <c r="D20" s="369"/>
      <c r="E20" s="7"/>
      <c r="F20" s="334"/>
      <c r="G20" s="41"/>
      <c r="H20" s="160" t="s">
        <v>121</v>
      </c>
      <c r="I20" s="458">
        <v>250</v>
      </c>
      <c r="J20" s="201"/>
      <c r="K20" s="438" t="s">
        <v>261</v>
      </c>
      <c r="L20" s="302">
        <v>80</v>
      </c>
      <c r="M20" s="462"/>
      <c r="N20" s="329" t="s">
        <v>273</v>
      </c>
      <c r="O20" s="110">
        <v>1400</v>
      </c>
      <c r="P20" s="116"/>
      <c r="Q20" s="243" t="s">
        <v>515</v>
      </c>
      <c r="R20" s="302">
        <v>70</v>
      </c>
      <c r="S20" s="347"/>
      <c r="T20" s="160" t="s">
        <v>117</v>
      </c>
      <c r="U20" s="349" t="s">
        <v>169</v>
      </c>
      <c r="V20" s="41"/>
      <c r="W20" s="329" t="s">
        <v>273</v>
      </c>
      <c r="X20" s="110">
        <v>320</v>
      </c>
      <c r="Y20" s="202"/>
    </row>
    <row r="21" spans="1:26" ht="21.75" customHeight="1" x14ac:dyDescent="0.15">
      <c r="A21" s="792"/>
      <c r="B21" s="160" t="s">
        <v>322</v>
      </c>
      <c r="C21" s="336">
        <v>2100</v>
      </c>
      <c r="D21" s="369"/>
      <c r="E21" s="7"/>
      <c r="F21" s="334"/>
      <c r="G21" s="41"/>
      <c r="H21" s="160" t="s">
        <v>122</v>
      </c>
      <c r="I21" s="39">
        <v>430</v>
      </c>
      <c r="J21" s="201"/>
      <c r="K21" s="505"/>
      <c r="L21" s="466"/>
      <c r="M21" s="42"/>
      <c r="N21" s="329" t="s">
        <v>304</v>
      </c>
      <c r="O21" s="110">
        <v>280</v>
      </c>
      <c r="P21" s="202"/>
      <c r="Q21" s="160" t="s">
        <v>358</v>
      </c>
      <c r="R21" s="121" t="s">
        <v>382</v>
      </c>
      <c r="S21" s="629"/>
      <c r="T21" s="354"/>
      <c r="U21" s="346"/>
      <c r="V21" s="365"/>
      <c r="W21" s="329" t="s">
        <v>304</v>
      </c>
      <c r="X21" s="110">
        <v>50</v>
      </c>
      <c r="Y21" s="202"/>
    </row>
    <row r="22" spans="1:26" ht="21.75" customHeight="1" x14ac:dyDescent="0.15">
      <c r="A22" s="792"/>
      <c r="B22" s="32"/>
      <c r="C22" s="334"/>
      <c r="D22" s="336"/>
      <c r="E22" s="7"/>
      <c r="F22" s="334"/>
      <c r="G22" s="41"/>
      <c r="H22" s="160" t="s">
        <v>43</v>
      </c>
      <c r="I22" s="458">
        <v>800</v>
      </c>
      <c r="J22" s="469"/>
      <c r="K22" s="273" t="s">
        <v>459</v>
      </c>
      <c r="L22" s="302">
        <v>205</v>
      </c>
      <c r="M22" s="462"/>
      <c r="N22" s="160" t="s">
        <v>328</v>
      </c>
      <c r="O22" s="121" t="s">
        <v>434</v>
      </c>
      <c r="P22" s="422"/>
      <c r="Q22" s="383"/>
      <c r="R22" s="346"/>
      <c r="S22" s="343"/>
      <c r="T22" s="354"/>
      <c r="U22" s="346"/>
      <c r="V22" s="365"/>
      <c r="W22" s="160" t="s">
        <v>122</v>
      </c>
      <c r="X22" s="121" t="s">
        <v>434</v>
      </c>
      <c r="Y22" s="123"/>
    </row>
    <row r="23" spans="1:26" ht="21.75" customHeight="1" x14ac:dyDescent="0.15">
      <c r="A23" s="792"/>
      <c r="B23" s="32"/>
      <c r="C23" s="334"/>
      <c r="D23" s="336"/>
      <c r="E23" s="7"/>
      <c r="F23" s="334"/>
      <c r="G23" s="41"/>
      <c r="H23" s="505"/>
      <c r="I23" s="464"/>
      <c r="J23" s="234"/>
      <c r="K23" s="505"/>
      <c r="L23" s="466"/>
      <c r="M23" s="42"/>
      <c r="N23" s="160" t="s">
        <v>117</v>
      </c>
      <c r="O23" s="121" t="s">
        <v>434</v>
      </c>
      <c r="P23" s="422"/>
      <c r="Q23" s="354"/>
      <c r="R23" s="346"/>
      <c r="S23" s="343"/>
      <c r="T23" s="100"/>
      <c r="U23" s="334"/>
      <c r="V23" s="41"/>
      <c r="W23" s="160" t="s">
        <v>117</v>
      </c>
      <c r="X23" s="121" t="s">
        <v>434</v>
      </c>
      <c r="Y23" s="123"/>
    </row>
    <row r="24" spans="1:26" ht="21.75" customHeight="1" x14ac:dyDescent="0.15">
      <c r="A24" s="792"/>
      <c r="B24" s="32"/>
      <c r="C24" s="334"/>
      <c r="D24" s="336"/>
      <c r="E24" s="7"/>
      <c r="F24" s="334"/>
      <c r="G24" s="41"/>
      <c r="H24" s="505"/>
      <c r="I24" s="464"/>
      <c r="J24" s="234"/>
      <c r="K24" s="505"/>
      <c r="L24" s="466"/>
      <c r="M24" s="42"/>
      <c r="N24" s="32"/>
      <c r="O24" s="336"/>
      <c r="P24" s="41"/>
      <c r="Q24" s="354"/>
      <c r="R24" s="346"/>
      <c r="S24" s="343"/>
      <c r="T24" s="100"/>
      <c r="U24" s="334"/>
      <c r="V24" s="41"/>
      <c r="W24" s="32"/>
      <c r="X24" s="334"/>
      <c r="Y24" s="40"/>
    </row>
    <row r="25" spans="1:26" ht="21.75" customHeight="1" thickBot="1" x14ac:dyDescent="0.2">
      <c r="A25" s="809"/>
      <c r="B25" s="32"/>
      <c r="C25" s="334"/>
      <c r="D25" s="336"/>
      <c r="E25" s="7"/>
      <c r="F25" s="334"/>
      <c r="G25" s="41"/>
      <c r="H25" s="506"/>
      <c r="I25" s="507"/>
      <c r="J25" s="508"/>
      <c r="K25" s="506"/>
      <c r="L25" s="543"/>
      <c r="M25" s="544"/>
      <c r="N25" s="32"/>
      <c r="O25" s="336"/>
      <c r="P25" s="41"/>
      <c r="Q25" s="354"/>
      <c r="R25" s="346"/>
      <c r="S25" s="343"/>
      <c r="T25" s="100"/>
      <c r="U25" s="334"/>
      <c r="V25" s="41"/>
      <c r="W25" s="32"/>
      <c r="X25" s="334"/>
      <c r="Y25" s="40"/>
    </row>
    <row r="26" spans="1:26" ht="17.100000000000001" customHeight="1" thickTop="1" x14ac:dyDescent="0.15">
      <c r="A26" s="559">
        <f>SUM(F26,I26,L26,O26,R26,U26,X26,X39)</f>
        <v>28600</v>
      </c>
      <c r="B26" s="248"/>
      <c r="C26" s="248"/>
      <c r="D26" s="249"/>
      <c r="E26" s="367" t="s">
        <v>15</v>
      </c>
      <c r="F26" s="256">
        <f>SUM(C17:C21,F17:F19)</f>
        <v>15050</v>
      </c>
      <c r="G26" s="257">
        <f>SUM(D17:D21,G17:G19)</f>
        <v>0</v>
      </c>
      <c r="H26" s="474" t="s">
        <v>15</v>
      </c>
      <c r="I26" s="256">
        <f>SUM(I17:I25)</f>
        <v>5580</v>
      </c>
      <c r="J26" s="258">
        <f>SUM(J17:J25)</f>
        <v>0</v>
      </c>
      <c r="K26" s="474" t="s">
        <v>15</v>
      </c>
      <c r="L26" s="256">
        <f>SUM(L17:L25)</f>
        <v>1090</v>
      </c>
      <c r="M26" s="258">
        <f>SUM(M17:M25)</f>
        <v>0</v>
      </c>
      <c r="N26" s="259" t="s">
        <v>15</v>
      </c>
      <c r="O26" s="256">
        <f>SUM(O17,O22:O23)</f>
        <v>3680</v>
      </c>
      <c r="P26" s="257">
        <f>SUM(P17,P22:P23)</f>
        <v>0</v>
      </c>
      <c r="Q26" s="359" t="s">
        <v>15</v>
      </c>
      <c r="R26" s="256">
        <f>SUM(R17:R21)</f>
        <v>2060</v>
      </c>
      <c r="S26" s="258">
        <f>SUM(S17:S21)</f>
        <v>0</v>
      </c>
      <c r="T26" s="259" t="s">
        <v>15</v>
      </c>
      <c r="U26" s="256">
        <f>SUM(U17:U25)</f>
        <v>190</v>
      </c>
      <c r="V26" s="257">
        <f>SUM(V17:V25)</f>
        <v>0</v>
      </c>
      <c r="W26" s="259" t="s">
        <v>15</v>
      </c>
      <c r="X26" s="256">
        <f>SUM(X17,X22:X23)</f>
        <v>950</v>
      </c>
      <c r="Y26" s="258">
        <f>SUM(Y17,Y22:Y23)</f>
        <v>0</v>
      </c>
    </row>
    <row r="27" spans="1:26" ht="21.75" customHeight="1" x14ac:dyDescent="0.15">
      <c r="A27" s="874" t="s">
        <v>8</v>
      </c>
      <c r="B27" s="192" t="s">
        <v>337</v>
      </c>
      <c r="C27" s="345">
        <v>2550</v>
      </c>
      <c r="D27" s="381"/>
      <c r="E27" s="880" t="s">
        <v>41</v>
      </c>
      <c r="F27" s="881"/>
      <c r="G27" s="882"/>
      <c r="H27" s="477" t="s">
        <v>26</v>
      </c>
      <c r="I27" s="456">
        <v>1500</v>
      </c>
      <c r="J27" s="467"/>
      <c r="K27" s="438" t="s">
        <v>26</v>
      </c>
      <c r="L27" s="302">
        <v>405</v>
      </c>
      <c r="M27" s="469"/>
      <c r="N27" s="161" t="s">
        <v>329</v>
      </c>
      <c r="O27" s="345">
        <v>680</v>
      </c>
      <c r="P27" s="348"/>
      <c r="Q27" s="330" t="s">
        <v>423</v>
      </c>
      <c r="R27" s="345">
        <v>250</v>
      </c>
      <c r="S27" s="352"/>
      <c r="T27" s="161" t="s">
        <v>26</v>
      </c>
      <c r="U27" s="366" t="s">
        <v>178</v>
      </c>
      <c r="V27" s="343"/>
      <c r="W27" s="181" t="s">
        <v>423</v>
      </c>
      <c r="X27" s="409">
        <v>220</v>
      </c>
      <c r="Y27" s="410"/>
    </row>
    <row r="28" spans="1:26" ht="21.75" customHeight="1" x14ac:dyDescent="0.15">
      <c r="A28" s="874"/>
      <c r="B28" s="160" t="s">
        <v>27</v>
      </c>
      <c r="C28" s="336">
        <v>2700</v>
      </c>
      <c r="D28" s="360"/>
      <c r="E28" s="883"/>
      <c r="F28" s="872"/>
      <c r="G28" s="873"/>
      <c r="H28" s="814" t="s">
        <v>509</v>
      </c>
      <c r="I28" s="815"/>
      <c r="J28" s="816"/>
      <c r="K28" s="814" t="s">
        <v>509</v>
      </c>
      <c r="L28" s="815"/>
      <c r="M28" s="816"/>
      <c r="N28" s="204"/>
      <c r="O28" s="205"/>
      <c r="P28" s="206"/>
      <c r="Q28" s="358"/>
      <c r="R28" s="336"/>
      <c r="S28" s="40"/>
      <c r="T28" s="354"/>
      <c r="U28" s="346"/>
      <c r="V28" s="365"/>
      <c r="W28" s="411"/>
      <c r="X28" s="412"/>
      <c r="Y28" s="625"/>
      <c r="Z28" s="445"/>
    </row>
    <row r="29" spans="1:26" ht="21.75" customHeight="1" thickBot="1" x14ac:dyDescent="0.2">
      <c r="A29" s="874"/>
      <c r="B29" s="353"/>
      <c r="C29" s="344"/>
      <c r="D29" s="232"/>
      <c r="E29" s="370"/>
      <c r="F29" s="9"/>
      <c r="G29" s="43"/>
      <c r="H29" s="478"/>
      <c r="I29" s="463"/>
      <c r="J29" s="56"/>
      <c r="K29" s="478"/>
      <c r="L29" s="463"/>
      <c r="M29" s="56"/>
      <c r="N29" s="33"/>
      <c r="O29" s="333"/>
      <c r="P29" s="43"/>
      <c r="Q29" s="103"/>
      <c r="R29" s="344"/>
      <c r="S29" s="56"/>
      <c r="T29" s="101"/>
      <c r="U29" s="333"/>
      <c r="V29" s="55"/>
      <c r="W29" s="413"/>
      <c r="X29" s="414"/>
      <c r="Y29" s="626"/>
      <c r="Z29" s="445"/>
    </row>
    <row r="30" spans="1:26" ht="17.100000000000001" customHeight="1" thickTop="1" x14ac:dyDescent="0.15">
      <c r="A30" s="559">
        <f>SUM(F30,I30,L30,O30,R30,U30,X30,X40)</f>
        <v>8305</v>
      </c>
      <c r="B30" s="248"/>
      <c r="C30" s="248"/>
      <c r="D30" s="249"/>
      <c r="E30" s="367" t="s">
        <v>15</v>
      </c>
      <c r="F30" s="256">
        <f>SUM(C27:C29,F27,F29)</f>
        <v>5250</v>
      </c>
      <c r="G30" s="257">
        <f>SUM(D27:D29,G27)</f>
        <v>0</v>
      </c>
      <c r="H30" s="474" t="s">
        <v>15</v>
      </c>
      <c r="I30" s="256">
        <f>SUM(I27:I29)</f>
        <v>1500</v>
      </c>
      <c r="J30" s="258">
        <f>SUM(J27:J29)</f>
        <v>0</v>
      </c>
      <c r="K30" s="474" t="s">
        <v>15</v>
      </c>
      <c r="L30" s="256">
        <f>SUM(L27:L29)</f>
        <v>405</v>
      </c>
      <c r="M30" s="258">
        <f>SUM(M27:M29)</f>
        <v>0</v>
      </c>
      <c r="N30" s="259" t="s">
        <v>15</v>
      </c>
      <c r="O30" s="256">
        <f>SUM(O27)</f>
        <v>680</v>
      </c>
      <c r="P30" s="257">
        <f>SUM(P27)</f>
        <v>0</v>
      </c>
      <c r="Q30" s="359" t="s">
        <v>15</v>
      </c>
      <c r="R30" s="256">
        <f>SUM(R27:R29)</f>
        <v>250</v>
      </c>
      <c r="S30" s="258">
        <f>SUM(S27)</f>
        <v>0</v>
      </c>
      <c r="T30" s="259" t="s">
        <v>15</v>
      </c>
      <c r="U30" s="256">
        <f>SUM(U27:U29)</f>
        <v>0</v>
      </c>
      <c r="V30" s="257">
        <f>SUM(V27)</f>
        <v>0</v>
      </c>
      <c r="W30" s="259" t="s">
        <v>15</v>
      </c>
      <c r="X30" s="256">
        <f>SUM(X27)</f>
        <v>220</v>
      </c>
      <c r="Y30" s="258">
        <f>SUM(Y27)</f>
        <v>0</v>
      </c>
    </row>
    <row r="31" spans="1:26" s="3" customFormat="1" ht="22.5" customHeight="1" x14ac:dyDescent="0.15">
      <c r="A31" s="841" t="s">
        <v>9</v>
      </c>
      <c r="B31" s="354" t="s">
        <v>28</v>
      </c>
      <c r="C31" s="345">
        <v>2000</v>
      </c>
      <c r="D31" s="381"/>
      <c r="E31" s="172" t="s">
        <v>89</v>
      </c>
      <c r="F31" s="345">
        <f>SUM(F32:F34)</f>
        <v>3250</v>
      </c>
      <c r="G31" s="114">
        <f>SUM(G32:G34)</f>
        <v>0</v>
      </c>
      <c r="H31" s="477" t="s">
        <v>28</v>
      </c>
      <c r="I31" s="456">
        <v>1100</v>
      </c>
      <c r="J31" s="467"/>
      <c r="K31" s="438" t="s">
        <v>28</v>
      </c>
      <c r="L31" s="302">
        <v>60</v>
      </c>
      <c r="M31" s="469"/>
      <c r="N31" s="354" t="s">
        <v>28</v>
      </c>
      <c r="O31" s="345">
        <v>770</v>
      </c>
      <c r="P31" s="352"/>
      <c r="Q31" s="175" t="s">
        <v>361</v>
      </c>
      <c r="R31" s="97">
        <v>70</v>
      </c>
      <c r="S31" s="241"/>
      <c r="T31" s="354" t="s">
        <v>28</v>
      </c>
      <c r="U31" s="366" t="s">
        <v>178</v>
      </c>
      <c r="V31" s="343"/>
      <c r="W31" s="354" t="s">
        <v>28</v>
      </c>
      <c r="X31" s="345">
        <v>210</v>
      </c>
      <c r="Y31" s="352"/>
    </row>
    <row r="32" spans="1:26" s="3" customFormat="1" ht="21.75" customHeight="1" x14ac:dyDescent="0.15">
      <c r="A32" s="841"/>
      <c r="B32" s="353" t="s">
        <v>503</v>
      </c>
      <c r="C32" s="336">
        <v>1900</v>
      </c>
      <c r="D32" s="369"/>
      <c r="E32" s="176" t="s">
        <v>274</v>
      </c>
      <c r="F32" s="110">
        <v>800</v>
      </c>
      <c r="G32" s="116"/>
      <c r="I32" s="532"/>
      <c r="K32" s="505"/>
      <c r="L32" s="466"/>
      <c r="M32" s="42"/>
      <c r="N32" s="195" t="s">
        <v>330</v>
      </c>
      <c r="O32" s="885">
        <v>760</v>
      </c>
      <c r="P32" s="887"/>
      <c r="Q32" s="160" t="s">
        <v>362</v>
      </c>
      <c r="R32" s="608">
        <v>50</v>
      </c>
      <c r="S32" s="341"/>
      <c r="T32" s="195" t="s">
        <v>118</v>
      </c>
      <c r="U32" s="861" t="s">
        <v>178</v>
      </c>
      <c r="V32" s="889"/>
      <c r="W32" s="878" t="s">
        <v>118</v>
      </c>
      <c r="X32" s="885">
        <v>210</v>
      </c>
      <c r="Y32" s="884"/>
    </row>
    <row r="33" spans="1:26" s="3" customFormat="1" ht="21.75" customHeight="1" x14ac:dyDescent="0.15">
      <c r="A33" s="841"/>
      <c r="B33" s="814" t="s">
        <v>369</v>
      </c>
      <c r="C33" s="815"/>
      <c r="D33" s="816"/>
      <c r="E33" s="176" t="s">
        <v>275</v>
      </c>
      <c r="F33" s="110">
        <v>1250</v>
      </c>
      <c r="G33" s="116"/>
      <c r="H33" s="447" t="s">
        <v>190</v>
      </c>
      <c r="I33" s="458">
        <v>1070</v>
      </c>
      <c r="J33" s="469"/>
      <c r="K33" s="447"/>
      <c r="L33" s="458"/>
      <c r="M33" s="123"/>
      <c r="N33" s="181" t="s">
        <v>267</v>
      </c>
      <c r="O33" s="886"/>
      <c r="P33" s="888"/>
      <c r="Q33" s="181" t="s">
        <v>432</v>
      </c>
      <c r="R33" s="415">
        <v>180</v>
      </c>
      <c r="S33" s="419"/>
      <c r="T33" s="181" t="s">
        <v>267</v>
      </c>
      <c r="U33" s="863"/>
      <c r="V33" s="889"/>
      <c r="W33" s="879"/>
      <c r="X33" s="886"/>
      <c r="Y33" s="884"/>
    </row>
    <row r="34" spans="1:26" s="3" customFormat="1" ht="21.75" customHeight="1" x14ac:dyDescent="0.15">
      <c r="A34" s="841"/>
      <c r="B34" s="160" t="s">
        <v>401</v>
      </c>
      <c r="C34" s="336">
        <v>1800</v>
      </c>
      <c r="D34" s="369"/>
      <c r="E34" s="177" t="s">
        <v>407</v>
      </c>
      <c r="F34" s="110">
        <v>1200</v>
      </c>
      <c r="G34" s="116"/>
      <c r="H34" s="447"/>
      <c r="I34" s="458"/>
      <c r="J34" s="123"/>
      <c r="K34" s="447"/>
      <c r="L34" s="458"/>
      <c r="M34" s="123"/>
      <c r="N34" s="876" t="s">
        <v>189</v>
      </c>
      <c r="O34" s="877"/>
      <c r="P34" s="877"/>
      <c r="Q34" s="160" t="s">
        <v>433</v>
      </c>
      <c r="R34" s="416">
        <v>50</v>
      </c>
      <c r="S34" s="417"/>
      <c r="T34" s="871" t="s">
        <v>150</v>
      </c>
      <c r="U34" s="872"/>
      <c r="V34" s="873"/>
      <c r="W34" s="160" t="s">
        <v>363</v>
      </c>
      <c r="X34" s="310" t="s">
        <v>418</v>
      </c>
      <c r="Y34" s="123"/>
    </row>
    <row r="35" spans="1:26" s="3" customFormat="1" ht="17.100000000000001" customHeight="1" x14ac:dyDescent="0.15">
      <c r="A35" s="841"/>
      <c r="B35" s="353"/>
      <c r="C35" s="336"/>
      <c r="D35" s="236"/>
      <c r="E35" s="234"/>
      <c r="F35" s="336"/>
      <c r="G35" s="238"/>
      <c r="H35" s="447"/>
      <c r="I35" s="458"/>
      <c r="J35" s="123"/>
      <c r="K35" s="447"/>
      <c r="L35" s="458"/>
      <c r="M35" s="123"/>
      <c r="N35" s="195"/>
      <c r="O35" s="350"/>
      <c r="P35" s="217"/>
      <c r="Q35" s="160"/>
      <c r="R35" s="416"/>
      <c r="S35" s="418"/>
      <c r="T35" s="195"/>
      <c r="U35" s="172"/>
      <c r="V35" s="343"/>
      <c r="W35" s="181"/>
      <c r="X35" s="350"/>
      <c r="Y35" s="237"/>
    </row>
    <row r="36" spans="1:26" s="3" customFormat="1" ht="17.100000000000001" customHeight="1" thickBot="1" x14ac:dyDescent="0.2">
      <c r="A36" s="841"/>
      <c r="B36" s="33"/>
      <c r="C36" s="9"/>
      <c r="D36" s="44"/>
      <c r="E36" s="26"/>
      <c r="F36" s="104"/>
      <c r="G36" s="105"/>
      <c r="H36" s="481"/>
      <c r="I36" s="463"/>
      <c r="J36" s="56"/>
      <c r="K36" s="481"/>
      <c r="L36" s="463"/>
      <c r="M36" s="56"/>
      <c r="N36" s="48"/>
      <c r="O36" s="47"/>
      <c r="P36" s="217"/>
      <c r="Q36" s="160"/>
      <c r="R36" s="317"/>
      <c r="S36" s="418"/>
      <c r="T36" s="33"/>
      <c r="U36" s="9"/>
      <c r="V36" s="342"/>
      <c r="W36" s="270"/>
      <c r="X36" s="271"/>
      <c r="Y36" s="217"/>
    </row>
    <row r="37" spans="1:26" s="3" customFormat="1" ht="17.100000000000001" customHeight="1" thickTop="1" x14ac:dyDescent="0.15">
      <c r="A37" s="559">
        <f>SUM(F37,I37,L37,O37,R37,U37,X37,Y41)</f>
        <v>13480</v>
      </c>
      <c r="B37" s="248"/>
      <c r="C37" s="248"/>
      <c r="D37" s="249"/>
      <c r="E37" s="367" t="s">
        <v>15</v>
      </c>
      <c r="F37" s="256">
        <f>SUM(C31:C36,F31)</f>
        <v>8950</v>
      </c>
      <c r="G37" s="257">
        <f>SUM(D31:D36,G31)</f>
        <v>0</v>
      </c>
      <c r="H37" s="474" t="s">
        <v>15</v>
      </c>
      <c r="I37" s="256">
        <f>SUM(I31:I36)</f>
        <v>2170</v>
      </c>
      <c r="J37" s="258">
        <f>SUM(J31:J36)</f>
        <v>0</v>
      </c>
      <c r="K37" s="474" t="s">
        <v>15</v>
      </c>
      <c r="L37" s="256">
        <f>SUM(L31:L36)</f>
        <v>60</v>
      </c>
      <c r="M37" s="258">
        <f>SUM(M31:M36)</f>
        <v>0</v>
      </c>
      <c r="N37" s="259" t="s">
        <v>15</v>
      </c>
      <c r="O37" s="256">
        <f>SUM(O31:O36)</f>
        <v>1530</v>
      </c>
      <c r="P37" s="257">
        <f>SUM(P31:P36)</f>
        <v>0</v>
      </c>
      <c r="Q37" s="359" t="s">
        <v>15</v>
      </c>
      <c r="R37" s="256">
        <f>SUM(R31:R36)</f>
        <v>350</v>
      </c>
      <c r="S37" s="258">
        <f>SUM(S31:S36)</f>
        <v>0</v>
      </c>
      <c r="T37" s="259" t="s">
        <v>15</v>
      </c>
      <c r="U37" s="256">
        <f>SUM(U31:U34)</f>
        <v>0</v>
      </c>
      <c r="V37" s="257">
        <f>SUM(V31,V32)</f>
        <v>0</v>
      </c>
      <c r="W37" s="359" t="s">
        <v>15</v>
      </c>
      <c r="X37" s="256">
        <f>SUM(X31:X36)</f>
        <v>420</v>
      </c>
      <c r="Y37" s="258">
        <f>SUM(Y31,Y32,Y34)</f>
        <v>0</v>
      </c>
      <c r="Z37" s="24"/>
    </row>
    <row r="38" spans="1:26" ht="17.100000000000001" customHeight="1" x14ac:dyDescent="0.15">
      <c r="A38" s="810"/>
      <c r="B38" s="32"/>
      <c r="C38" s="334"/>
      <c r="D38" s="334"/>
      <c r="E38" s="7"/>
      <c r="F38" s="334"/>
      <c r="G38" s="42"/>
      <c r="H38" s="479"/>
      <c r="I38" s="334"/>
      <c r="J38" s="31"/>
      <c r="K38" s="479"/>
      <c r="L38" s="466"/>
      <c r="M38" s="31"/>
      <c r="N38" s="32"/>
      <c r="O38" s="334"/>
      <c r="P38" s="42"/>
      <c r="Q38" s="299"/>
      <c r="R38" s="334"/>
      <c r="S38" s="31"/>
      <c r="T38" s="390"/>
      <c r="U38" s="301"/>
      <c r="V38" s="235"/>
      <c r="W38" s="299"/>
      <c r="X38" s="334"/>
      <c r="Y38" s="526"/>
      <c r="Z38" s="445"/>
    </row>
    <row r="39" spans="1:26" ht="17.100000000000001" customHeight="1" x14ac:dyDescent="0.15">
      <c r="A39" s="810"/>
      <c r="B39" s="32"/>
      <c r="C39" s="334"/>
      <c r="D39" s="334"/>
      <c r="E39" s="7"/>
      <c r="F39" s="334"/>
      <c r="G39" s="42"/>
      <c r="H39" s="479"/>
      <c r="I39" s="334"/>
      <c r="J39" s="31"/>
      <c r="K39" s="479"/>
      <c r="L39" s="466"/>
      <c r="M39" s="31"/>
      <c r="N39" s="32"/>
      <c r="O39" s="334"/>
      <c r="P39" s="42"/>
      <c r="Q39" s="299"/>
      <c r="R39" s="334"/>
      <c r="S39" s="31"/>
      <c r="T39" s="32"/>
      <c r="U39" s="334"/>
      <c r="V39" s="42"/>
      <c r="W39" s="299"/>
      <c r="X39" s="334"/>
      <c r="Y39" s="31"/>
      <c r="Z39" s="445"/>
    </row>
    <row r="40" spans="1:26" ht="17.100000000000001" customHeight="1" x14ac:dyDescent="0.15">
      <c r="A40" s="810"/>
      <c r="B40" s="32"/>
      <c r="C40" s="334"/>
      <c r="D40" s="334"/>
      <c r="E40" s="7"/>
      <c r="F40" s="334"/>
      <c r="G40" s="42"/>
      <c r="H40" s="479"/>
      <c r="I40" s="466"/>
      <c r="J40" s="31"/>
      <c r="K40" s="479"/>
      <c r="L40" s="466"/>
      <c r="M40" s="31"/>
      <c r="N40" s="32"/>
      <c r="O40" s="334"/>
      <c r="P40" s="42"/>
      <c r="Q40" s="299"/>
      <c r="R40" s="334"/>
      <c r="S40" s="31"/>
      <c r="T40" s="32"/>
      <c r="U40" s="334"/>
      <c r="V40" s="42"/>
      <c r="W40" s="196"/>
      <c r="X40" s="346"/>
      <c r="Y40" s="627"/>
      <c r="Z40" s="445"/>
    </row>
    <row r="41" spans="1:26" ht="17.100000000000001" customHeight="1" x14ac:dyDescent="0.15">
      <c r="A41" s="810"/>
      <c r="B41" s="48"/>
      <c r="C41" s="47"/>
      <c r="D41" s="47"/>
      <c r="E41" s="26"/>
      <c r="F41" s="47"/>
      <c r="G41" s="51"/>
      <c r="H41" s="527"/>
      <c r="I41" s="463"/>
      <c r="J41" s="44"/>
      <c r="K41" s="527"/>
      <c r="L41" s="463"/>
      <c r="M41" s="43"/>
      <c r="N41" s="48"/>
      <c r="O41" s="47"/>
      <c r="P41" s="51"/>
      <c r="Q41" s="30"/>
      <c r="R41" s="47"/>
      <c r="S41" s="27"/>
      <c r="T41" s="33"/>
      <c r="U41" s="333"/>
      <c r="V41" s="43"/>
      <c r="W41" s="299"/>
      <c r="X41" s="334"/>
      <c r="Y41" s="31"/>
      <c r="Z41" s="445"/>
    </row>
    <row r="42" spans="1:26" ht="14.1" hidden="1" customHeight="1" x14ac:dyDescent="0.15">
      <c r="G42" s="332">
        <f>SUM(G11,G16,G26,G30,G37)</f>
        <v>0</v>
      </c>
      <c r="J42" s="332">
        <f>SUM(J37,J30,J26,J16,J11)</f>
        <v>0</v>
      </c>
      <c r="M42" s="468">
        <f>SUM(M37,M30,M26,M16,M11)</f>
        <v>0</v>
      </c>
      <c r="P42" s="332">
        <f>SUM(P11,P16,P26,P30,P37)</f>
        <v>0</v>
      </c>
      <c r="S42" s="332">
        <f>SUM(S11,S16,S26,S30,S37)</f>
        <v>0</v>
      </c>
      <c r="V42" s="332">
        <f>SUM(V11,V16,V26,V30,V37)</f>
        <v>0</v>
      </c>
      <c r="Y42" s="332">
        <f>SUM(Y11,Y16,Y26,Y30,Y37,Y41)</f>
        <v>0</v>
      </c>
    </row>
    <row r="43" spans="1:26" ht="15.95" customHeight="1" x14ac:dyDescent="0.15">
      <c r="X43" s="773" t="str">
        <f>市郡別!V46</f>
        <v>2024年8月現在</v>
      </c>
      <c r="Y43" s="773"/>
    </row>
    <row r="44" spans="1:26" hidden="1" x14ac:dyDescent="0.15">
      <c r="H44" s="468" t="s">
        <v>421</v>
      </c>
      <c r="I44" s="332">
        <f>I40</f>
        <v>0</v>
      </c>
      <c r="J44" s="332">
        <f>SUM(J40)</f>
        <v>0</v>
      </c>
      <c r="K44" s="468" t="s">
        <v>399</v>
      </c>
      <c r="L44" s="468">
        <f>L40</f>
        <v>0</v>
      </c>
      <c r="M44" s="468">
        <f>SUM(M40)</f>
        <v>0</v>
      </c>
    </row>
    <row r="45" spans="1:26" hidden="1" x14ac:dyDescent="0.15">
      <c r="H45" s="468" t="s">
        <v>422</v>
      </c>
      <c r="I45" s="332">
        <f>I41</f>
        <v>0</v>
      </c>
      <c r="J45" s="332">
        <f>SUM(J41)</f>
        <v>0</v>
      </c>
      <c r="K45" s="468" t="s">
        <v>398</v>
      </c>
      <c r="L45" s="468">
        <f>L41</f>
        <v>0</v>
      </c>
      <c r="M45" s="468">
        <f>SUM(M41)</f>
        <v>0</v>
      </c>
    </row>
    <row r="46" spans="1:26" ht="14.25" x14ac:dyDescent="0.15">
      <c r="A46" s="621" t="s">
        <v>505</v>
      </c>
    </row>
  </sheetData>
  <sheetProtection algorithmName="SHA-512" hashValue="YJuRMw7pxNQrdCIV7pyuztTu5hW4Qzu+tyJUf1pCklLr71clhHdd5uOtmdNL4y2ZxCXXlDzw8TP52IGE4W6d5Q==" saltValue="sbJsmKzS+DSgL+owlP5YYA==" spinCount="100000" sheet="1" selectLockedCells="1"/>
  <mergeCells count="42">
    <mergeCell ref="F1:K1"/>
    <mergeCell ref="F2:H2"/>
    <mergeCell ref="O32:O33"/>
    <mergeCell ref="P32:P33"/>
    <mergeCell ref="V32:V33"/>
    <mergeCell ref="U32:U33"/>
    <mergeCell ref="K4:M4"/>
    <mergeCell ref="N8:P8"/>
    <mergeCell ref="H28:J28"/>
    <mergeCell ref="K28:M28"/>
    <mergeCell ref="X32:X33"/>
    <mergeCell ref="A2:E2"/>
    <mergeCell ref="U1:Y1"/>
    <mergeCell ref="W4:Y4"/>
    <mergeCell ref="T4:V4"/>
    <mergeCell ref="U2:Y2"/>
    <mergeCell ref="Q4:S4"/>
    <mergeCell ref="N4:P4"/>
    <mergeCell ref="A1:E1"/>
    <mergeCell ref="A4:A5"/>
    <mergeCell ref="B4:G4"/>
    <mergeCell ref="L1:M1"/>
    <mergeCell ref="L2:M2"/>
    <mergeCell ref="N1:T1"/>
    <mergeCell ref="N2:T2"/>
    <mergeCell ref="I2:K2"/>
    <mergeCell ref="W8:Y8"/>
    <mergeCell ref="X43:Y43"/>
    <mergeCell ref="H4:J4"/>
    <mergeCell ref="T34:V34"/>
    <mergeCell ref="A12:A15"/>
    <mergeCell ref="A31:A36"/>
    <mergeCell ref="A27:A29"/>
    <mergeCell ref="B13:D13"/>
    <mergeCell ref="A38:A41"/>
    <mergeCell ref="N34:P34"/>
    <mergeCell ref="W32:W33"/>
    <mergeCell ref="A6:A10"/>
    <mergeCell ref="A17:A25"/>
    <mergeCell ref="B33:D33"/>
    <mergeCell ref="E27:G28"/>
    <mergeCell ref="Y32:Y33"/>
  </mergeCells>
  <phoneticPr fontId="2"/>
  <dataValidations count="2">
    <dataValidation type="decimal" operator="lessThanOrEqual" allowBlank="1" showInputMessage="1" showErrorMessage="1" error="部数を超えています。" sqref="G6 D12 D14 G12:G13 V12:V13 P27 D17:D21 S9:S10 D27:D29 P12:P15 S27 V27:V28 Y27 Y12:Y15 Y40 D31:D32 D35 P10 G32:G35 D8:D10 S12:S15 V21:V22 V17:V18 G17:G19 P31:P33 S17:S21 V31:V33 J6:J7 M6:M7 J12 J14 M12 M14 M22 J17:J22 M17:M20 J27 M27 J31 J33:J35 M31 M33:M35 Y18:Y25 P18:P25 S31:S35 Y31:Y36 P35 V35 P7 Y7 S7 Y10" xr:uid="{00000000-0002-0000-0500-000000000000}">
      <formula1>C6</formula1>
    </dataValidation>
    <dataValidation type="decimal" operator="lessThanOrEqual" allowBlank="1" showInputMessage="1" showErrorMessage="1" error="部数を超えています。" sqref="V6 V8" xr:uid="{00000000-0002-0000-0500-000001000000}">
      <formula1>#REF!</formula1>
    </dataValidation>
  </dataValidations>
  <printOptions horizontalCentered="1"/>
  <pageMargins left="0.27559055118110237" right="0" top="0.51181102362204722" bottom="0.31496062992125984" header="0.19685039370078741" footer="0.11811023622047245"/>
  <pageSetup paperSize="9" scale="66"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AA41"/>
  <sheetViews>
    <sheetView showZeros="0" view="pageBreakPreview" zoomScale="80" zoomScaleNormal="71" zoomScaleSheetLayoutView="80" workbookViewId="0">
      <selection activeCell="D6" sqref="D6"/>
    </sheetView>
  </sheetViews>
  <sheetFormatPr defaultRowHeight="11.25" x14ac:dyDescent="0.15"/>
  <cols>
    <col min="1" max="1" width="6.75" style="5" customWidth="1"/>
    <col min="2" max="2" width="8.125" style="5" customWidth="1"/>
    <col min="3" max="3" width="7.625" style="5" customWidth="1"/>
    <col min="4" max="4" width="9.625" style="5" customWidth="1"/>
    <col min="5" max="6" width="7.125" style="5" customWidth="1"/>
    <col min="7" max="7" width="8.25" style="5" customWidth="1"/>
    <col min="8" max="8" width="10.25" style="5" customWidth="1"/>
    <col min="9" max="9" width="7.625" style="5" customWidth="1"/>
    <col min="10" max="10" width="9.625" style="5" customWidth="1"/>
    <col min="11" max="11" width="10.25" style="5" customWidth="1"/>
    <col min="12" max="12" width="7.625" style="5" customWidth="1"/>
    <col min="13" max="13" width="9.625" style="5" customWidth="1"/>
    <col min="14" max="14" width="9.25" style="5" customWidth="1"/>
    <col min="15" max="15" width="8.125" style="5" customWidth="1"/>
    <col min="16" max="16" width="9.625" style="5" customWidth="1"/>
    <col min="17" max="17" width="9.25" style="5" customWidth="1"/>
    <col min="18" max="18" width="7.625" style="5" customWidth="1"/>
    <col min="19" max="19" width="8.75" style="5" customWidth="1"/>
    <col min="20" max="20" width="9.625" style="5" customWidth="1"/>
    <col min="21" max="21" width="7.625" style="5" customWidth="1"/>
    <col min="22" max="22" width="9.625" style="5" customWidth="1"/>
    <col min="23" max="23" width="9.375" style="5" customWidth="1"/>
    <col min="24" max="24" width="8.125" style="5" customWidth="1"/>
    <col min="25" max="25" width="9.625" style="5" customWidth="1"/>
    <col min="26" max="26" width="5.25" style="5" customWidth="1"/>
    <col min="27" max="27" width="9.625" style="5" customWidth="1"/>
    <col min="28" max="16384" width="9" style="5"/>
  </cols>
  <sheetData>
    <row r="1" spans="1:26" s="3" customFormat="1" ht="22.5" customHeight="1" x14ac:dyDescent="0.15">
      <c r="A1" s="774" t="s">
        <v>48</v>
      </c>
      <c r="B1" s="775"/>
      <c r="C1" s="775"/>
      <c r="D1" s="775"/>
      <c r="E1" s="775"/>
      <c r="F1" s="802" t="s">
        <v>270</v>
      </c>
      <c r="G1" s="803"/>
      <c r="H1" s="803"/>
      <c r="I1" s="803"/>
      <c r="J1" s="803"/>
      <c r="K1" s="774"/>
      <c r="L1" s="783" t="s">
        <v>264</v>
      </c>
      <c r="M1" s="785"/>
      <c r="N1" s="859" t="s">
        <v>53</v>
      </c>
      <c r="O1" s="859"/>
      <c r="P1" s="859"/>
      <c r="Q1" s="859"/>
      <c r="R1" s="859"/>
      <c r="S1" s="859"/>
      <c r="T1" s="859"/>
      <c r="U1" s="786" t="s">
        <v>51</v>
      </c>
      <c r="V1" s="786"/>
      <c r="W1" s="786"/>
      <c r="X1" s="786"/>
      <c r="Y1" s="787"/>
      <c r="Z1" s="34"/>
    </row>
    <row r="2" spans="1:26" s="4" customFormat="1" ht="24.95" customHeight="1" x14ac:dyDescent="0.15">
      <c r="A2" s="776">
        <f>市郡別!A4</f>
        <v>0</v>
      </c>
      <c r="B2" s="777"/>
      <c r="C2" s="777"/>
      <c r="D2" s="777"/>
      <c r="E2" s="777"/>
      <c r="F2" s="804">
        <f>SUM(D16,J16,M16,P16,S16,V16,Y16,D23,J23,M23,P23,S23,V23,Y23,D31,J31,M31,P31,S31,V31,Y31,Y34)</f>
        <v>0</v>
      </c>
      <c r="G2" s="805"/>
      <c r="H2" s="805"/>
      <c r="I2" s="800">
        <f>市郡別!D4</f>
        <v>0</v>
      </c>
      <c r="J2" s="800"/>
      <c r="K2" s="801"/>
      <c r="L2" s="789" t="str">
        <f>香川①!L2</f>
        <v>-</v>
      </c>
      <c r="M2" s="799"/>
      <c r="N2" s="860">
        <f>市郡別!M4</f>
        <v>0</v>
      </c>
      <c r="O2" s="860"/>
      <c r="P2" s="860"/>
      <c r="Q2" s="860"/>
      <c r="R2" s="860"/>
      <c r="S2" s="860"/>
      <c r="T2" s="860"/>
      <c r="U2" s="788">
        <f>市郡別!Q4</f>
        <v>0</v>
      </c>
      <c r="V2" s="788"/>
      <c r="W2" s="788"/>
      <c r="X2" s="788"/>
      <c r="Y2" s="789"/>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78" t="s">
        <v>45</v>
      </c>
      <c r="B4" s="783" t="s">
        <v>80</v>
      </c>
      <c r="C4" s="784"/>
      <c r="D4" s="784"/>
      <c r="E4" s="784"/>
      <c r="F4" s="784"/>
      <c r="G4" s="785"/>
      <c r="H4" s="783" t="s">
        <v>54</v>
      </c>
      <c r="I4" s="784"/>
      <c r="J4" s="785"/>
      <c r="K4" s="783" t="s">
        <v>506</v>
      </c>
      <c r="L4" s="784"/>
      <c r="M4" s="785"/>
      <c r="N4" s="793" t="s">
        <v>55</v>
      </c>
      <c r="O4" s="794"/>
      <c r="P4" s="795"/>
      <c r="Q4" s="793" t="s">
        <v>56</v>
      </c>
      <c r="R4" s="794"/>
      <c r="S4" s="795"/>
      <c r="T4" s="793" t="s">
        <v>57</v>
      </c>
      <c r="U4" s="794"/>
      <c r="V4" s="795"/>
      <c r="W4" s="784" t="s">
        <v>58</v>
      </c>
      <c r="X4" s="784"/>
      <c r="Y4" s="784"/>
      <c r="Z4" s="37"/>
    </row>
    <row r="5" spans="1:26" s="3" customFormat="1" ht="20.25" customHeight="1" x14ac:dyDescent="0.15">
      <c r="A5" s="779"/>
      <c r="B5" s="320" t="s">
        <v>199</v>
      </c>
      <c r="C5" s="321" t="s">
        <v>198</v>
      </c>
      <c r="D5" s="321" t="s">
        <v>11</v>
      </c>
      <c r="E5" s="321" t="s">
        <v>199</v>
      </c>
      <c r="F5" s="321" t="s">
        <v>198</v>
      </c>
      <c r="G5" s="164" t="s">
        <v>11</v>
      </c>
      <c r="H5" s="449" t="s">
        <v>199</v>
      </c>
      <c r="I5" s="321" t="s">
        <v>198</v>
      </c>
      <c r="J5" s="165" t="s">
        <v>11</v>
      </c>
      <c r="K5" s="166" t="s">
        <v>199</v>
      </c>
      <c r="L5" s="545" t="s">
        <v>198</v>
      </c>
      <c r="M5" s="546" t="s">
        <v>11</v>
      </c>
      <c r="N5" s="166" t="s">
        <v>199</v>
      </c>
      <c r="O5" s="321" t="s">
        <v>198</v>
      </c>
      <c r="P5" s="164" t="s">
        <v>11</v>
      </c>
      <c r="Q5" s="320" t="s">
        <v>199</v>
      </c>
      <c r="R5" s="321" t="s">
        <v>198</v>
      </c>
      <c r="S5" s="165" t="s">
        <v>11</v>
      </c>
      <c r="T5" s="166" t="s">
        <v>199</v>
      </c>
      <c r="U5" s="321" t="s">
        <v>198</v>
      </c>
      <c r="V5" s="164" t="s">
        <v>11</v>
      </c>
      <c r="W5" s="320" t="s">
        <v>199</v>
      </c>
      <c r="X5" s="321" t="s">
        <v>198</v>
      </c>
      <c r="Y5" s="165" t="s">
        <v>11</v>
      </c>
      <c r="Z5" s="34"/>
    </row>
    <row r="6" spans="1:26" ht="22.5" customHeight="1" x14ac:dyDescent="0.15">
      <c r="A6" s="840" t="s">
        <v>86</v>
      </c>
      <c r="B6" s="180" t="s">
        <v>123</v>
      </c>
      <c r="C6" s="97">
        <v>2900</v>
      </c>
      <c r="D6" s="129"/>
      <c r="E6" s="898"/>
      <c r="F6" s="899"/>
      <c r="G6" s="900"/>
      <c r="H6" s="490" t="s">
        <v>124</v>
      </c>
      <c r="I6" s="97">
        <v>500</v>
      </c>
      <c r="J6" s="125"/>
      <c r="K6" s="180"/>
      <c r="L6" s="97"/>
      <c r="M6" s="240"/>
      <c r="N6" s="184" t="s">
        <v>438</v>
      </c>
      <c r="O6" s="97">
        <v>1010</v>
      </c>
      <c r="P6" s="125"/>
      <c r="Q6" s="272" t="s">
        <v>517</v>
      </c>
      <c r="R6" s="126">
        <v>70</v>
      </c>
      <c r="S6" s="115"/>
      <c r="T6" s="371" t="s">
        <v>314</v>
      </c>
      <c r="U6" s="366" t="s">
        <v>178</v>
      </c>
      <c r="V6" s="218"/>
      <c r="W6" s="424" t="s">
        <v>439</v>
      </c>
      <c r="X6" s="97">
        <v>320</v>
      </c>
      <c r="Y6" s="125"/>
    </row>
    <row r="7" spans="1:26" ht="22.5" customHeight="1" x14ac:dyDescent="0.15">
      <c r="A7" s="841"/>
      <c r="B7" s="903" t="s">
        <v>408</v>
      </c>
      <c r="C7" s="904">
        <v>3400</v>
      </c>
      <c r="D7" s="895"/>
      <c r="E7" s="896" t="s">
        <v>512</v>
      </c>
      <c r="F7" s="896"/>
      <c r="G7" s="897"/>
      <c r="H7" s="441" t="s">
        <v>126</v>
      </c>
      <c r="I7" s="458">
        <v>350</v>
      </c>
      <c r="J7" s="469"/>
      <c r="K7" s="491"/>
      <c r="L7" s="458"/>
      <c r="M7" s="472"/>
      <c r="N7" s="947" t="s">
        <v>435</v>
      </c>
      <c r="O7" s="948"/>
      <c r="P7" s="949"/>
      <c r="Q7" s="274" t="s">
        <v>380</v>
      </c>
      <c r="R7" s="310" t="s">
        <v>520</v>
      </c>
      <c r="S7" s="561"/>
      <c r="T7" s="331" t="s">
        <v>123</v>
      </c>
      <c r="U7" s="349" t="s">
        <v>169</v>
      </c>
      <c r="V7" s="123"/>
      <c r="W7" s="947" t="s">
        <v>435</v>
      </c>
      <c r="X7" s="948"/>
      <c r="Y7" s="948"/>
    </row>
    <row r="8" spans="1:26" ht="22.5" customHeight="1" x14ac:dyDescent="0.15">
      <c r="A8" s="841"/>
      <c r="B8" s="903"/>
      <c r="C8" s="904"/>
      <c r="D8" s="895"/>
      <c r="E8" s="901" t="s">
        <v>473</v>
      </c>
      <c r="F8" s="901"/>
      <c r="G8" s="902"/>
      <c r="H8" s="441" t="s">
        <v>127</v>
      </c>
      <c r="I8" s="458">
        <v>480</v>
      </c>
      <c r="J8" s="469"/>
      <c r="K8" s="438" t="s">
        <v>460</v>
      </c>
      <c r="L8" s="302">
        <v>90</v>
      </c>
      <c r="M8" s="462"/>
      <c r="N8" s="372" t="s">
        <v>136</v>
      </c>
      <c r="O8" s="121" t="s">
        <v>434</v>
      </c>
      <c r="P8" s="123"/>
      <c r="Q8" s="372" t="s">
        <v>123</v>
      </c>
      <c r="R8" s="349" t="s">
        <v>367</v>
      </c>
      <c r="S8" s="342"/>
      <c r="T8" s="331" t="s">
        <v>137</v>
      </c>
      <c r="U8" s="349" t="s">
        <v>355</v>
      </c>
      <c r="V8" s="123"/>
      <c r="W8" s="372" t="s">
        <v>123</v>
      </c>
      <c r="X8" s="121" t="s">
        <v>434</v>
      </c>
      <c r="Y8" s="123"/>
    </row>
    <row r="9" spans="1:26" ht="22.5" customHeight="1" x14ac:dyDescent="0.15">
      <c r="A9" s="841"/>
      <c r="B9" s="372" t="s">
        <v>124</v>
      </c>
      <c r="C9" s="336">
        <v>2400</v>
      </c>
      <c r="D9" s="369"/>
      <c r="E9" s="957"/>
      <c r="F9" s="865"/>
      <c r="G9" s="866"/>
      <c r="I9" s="516"/>
      <c r="K9" s="533"/>
      <c r="L9" s="302"/>
      <c r="M9" s="238"/>
      <c r="N9" s="382" t="s">
        <v>436</v>
      </c>
      <c r="O9" s="336">
        <v>450</v>
      </c>
      <c r="P9" s="360"/>
      <c r="Q9" s="382" t="s">
        <v>518</v>
      </c>
      <c r="R9" s="631">
        <v>100</v>
      </c>
      <c r="S9" s="630"/>
      <c r="T9" s="331" t="s">
        <v>138</v>
      </c>
      <c r="U9" s="349" t="s">
        <v>169</v>
      </c>
      <c r="V9" s="123"/>
      <c r="W9" s="423" t="s">
        <v>436</v>
      </c>
      <c r="X9" s="420">
        <v>100</v>
      </c>
      <c r="Y9" s="421"/>
    </row>
    <row r="10" spans="1:26" ht="22.5" customHeight="1" x14ac:dyDescent="0.15">
      <c r="A10" s="841"/>
      <c r="B10" s="961" t="s">
        <v>140</v>
      </c>
      <c r="C10" s="904">
        <v>2700</v>
      </c>
      <c r="D10" s="895"/>
      <c r="E10" s="896" t="s">
        <v>485</v>
      </c>
      <c r="F10" s="896"/>
      <c r="G10" s="897"/>
      <c r="H10" s="441" t="s">
        <v>128</v>
      </c>
      <c r="I10" s="458">
        <v>600</v>
      </c>
      <c r="J10" s="469"/>
      <c r="K10" s="274"/>
      <c r="L10" s="302"/>
      <c r="M10" s="472"/>
      <c r="N10" s="947" t="s">
        <v>437</v>
      </c>
      <c r="O10" s="948"/>
      <c r="P10" s="949"/>
      <c r="Q10" s="382" t="s">
        <v>413</v>
      </c>
      <c r="R10" s="344">
        <v>90</v>
      </c>
      <c r="S10" s="630"/>
      <c r="T10" s="331" t="s">
        <v>139</v>
      </c>
      <c r="U10" s="349" t="s">
        <v>169</v>
      </c>
      <c r="V10" s="123"/>
      <c r="W10" s="947" t="s">
        <v>437</v>
      </c>
      <c r="X10" s="948"/>
      <c r="Y10" s="948"/>
    </row>
    <row r="11" spans="1:26" ht="22.5" customHeight="1" x14ac:dyDescent="0.15">
      <c r="A11" s="841"/>
      <c r="B11" s="962"/>
      <c r="C11" s="904"/>
      <c r="D11" s="895"/>
      <c r="E11" s="901" t="s">
        <v>513</v>
      </c>
      <c r="F11" s="901"/>
      <c r="G11" s="902"/>
      <c r="H11" s="441" t="s">
        <v>129</v>
      </c>
      <c r="I11" s="458">
        <v>620</v>
      </c>
      <c r="J11" s="469"/>
      <c r="K11" s="438" t="s">
        <v>461</v>
      </c>
      <c r="L11" s="302">
        <v>100</v>
      </c>
      <c r="M11" s="462"/>
      <c r="N11" s="382" t="s">
        <v>364</v>
      </c>
      <c r="O11" s="336">
        <v>50</v>
      </c>
      <c r="P11" s="347"/>
      <c r="Q11" s="372" t="s">
        <v>139</v>
      </c>
      <c r="R11" s="349" t="s">
        <v>365</v>
      </c>
      <c r="S11" s="343"/>
      <c r="T11" s="331"/>
      <c r="U11" s="317"/>
      <c r="V11" s="123"/>
      <c r="W11" s="382" t="s">
        <v>364</v>
      </c>
      <c r="X11" s="336">
        <v>10</v>
      </c>
      <c r="Y11" s="351"/>
    </row>
    <row r="12" spans="1:26" ht="22.5" customHeight="1" x14ac:dyDescent="0.15">
      <c r="A12" s="841"/>
      <c r="B12" s="382" t="s">
        <v>125</v>
      </c>
      <c r="C12" s="344">
        <v>1350</v>
      </c>
      <c r="D12" s="380"/>
      <c r="E12" s="958"/>
      <c r="F12" s="959"/>
      <c r="G12" s="960"/>
      <c r="I12" s="516"/>
      <c r="K12" s="274"/>
      <c r="L12" s="302"/>
      <c r="M12" s="472"/>
      <c r="N12" s="372" t="s">
        <v>366</v>
      </c>
      <c r="O12" s="349" t="s">
        <v>365</v>
      </c>
      <c r="P12" s="365"/>
      <c r="Q12" s="383"/>
      <c r="R12" s="346"/>
      <c r="S12" s="365"/>
      <c r="T12" s="331"/>
      <c r="U12" s="317"/>
      <c r="V12" s="123"/>
      <c r="W12" s="372" t="s">
        <v>139</v>
      </c>
      <c r="X12" s="349" t="s">
        <v>177</v>
      </c>
      <c r="Y12" s="123"/>
    </row>
    <row r="13" spans="1:26" ht="22.5" customHeight="1" x14ac:dyDescent="0.15">
      <c r="A13" s="841"/>
      <c r="B13" s="954" t="s">
        <v>143</v>
      </c>
      <c r="C13" s="955"/>
      <c r="D13" s="955"/>
      <c r="E13" s="955"/>
      <c r="F13" s="955"/>
      <c r="G13" s="956"/>
      <c r="H13" s="441" t="s">
        <v>130</v>
      </c>
      <c r="I13" s="458">
        <v>180</v>
      </c>
      <c r="J13" s="139"/>
      <c r="K13" s="274"/>
      <c r="L13" s="302"/>
      <c r="M13" s="528"/>
      <c r="N13" s="383"/>
      <c r="O13" s="317"/>
      <c r="P13" s="343"/>
      <c r="Q13" s="383"/>
      <c r="R13" s="346"/>
      <c r="S13" s="343"/>
      <c r="T13" s="331"/>
      <c r="U13" s="317"/>
      <c r="V13" s="123"/>
      <c r="W13" s="383"/>
      <c r="X13" s="317"/>
      <c r="Y13" s="237"/>
    </row>
    <row r="14" spans="1:26" ht="22.5" customHeight="1" x14ac:dyDescent="0.15">
      <c r="A14" s="841"/>
      <c r="B14" s="157"/>
      <c r="C14" s="269"/>
      <c r="D14" s="158"/>
      <c r="E14" s="928"/>
      <c r="F14" s="929"/>
      <c r="G14" s="930"/>
      <c r="H14" s="441" t="s">
        <v>131</v>
      </c>
      <c r="I14" s="458">
        <v>90</v>
      </c>
      <c r="J14" s="469"/>
      <c r="K14" s="274"/>
      <c r="L14" s="302"/>
      <c r="M14" s="472"/>
      <c r="N14" s="372"/>
      <c r="O14" s="336"/>
      <c r="P14" s="123"/>
      <c r="Q14" s="143"/>
      <c r="R14" s="112"/>
      <c r="S14" s="342"/>
      <c r="T14" s="144"/>
      <c r="U14" s="112"/>
      <c r="V14" s="46"/>
      <c r="W14" s="372"/>
      <c r="X14" s="336"/>
      <c r="Y14" s="123"/>
    </row>
    <row r="15" spans="1:26" ht="22.5" customHeight="1" thickBot="1" x14ac:dyDescent="0.2">
      <c r="A15" s="841"/>
      <c r="B15" s="149"/>
      <c r="C15" s="368"/>
      <c r="D15" s="368"/>
      <c r="E15" s="893"/>
      <c r="F15" s="893"/>
      <c r="G15" s="894"/>
      <c r="H15" s="486"/>
      <c r="I15" s="455"/>
      <c r="J15" s="46"/>
      <c r="K15" s="514"/>
      <c r="L15" s="470"/>
      <c r="M15" s="453"/>
      <c r="N15" s="135"/>
      <c r="O15" s="344"/>
      <c r="P15" s="46"/>
      <c r="Q15" s="135"/>
      <c r="R15" s="344"/>
      <c r="S15" s="342"/>
      <c r="T15" s="337"/>
      <c r="U15" s="344"/>
      <c r="V15" s="46"/>
      <c r="W15" s="135"/>
      <c r="X15" s="344"/>
      <c r="Y15" s="46"/>
    </row>
    <row r="16" spans="1:26" s="138" customFormat="1" ht="18" customHeight="1" thickTop="1" x14ac:dyDescent="0.15">
      <c r="A16" s="559">
        <f>SUM(C16,I16,L16,O16,R16,U16,X16)</f>
        <v>17960</v>
      </c>
      <c r="B16" s="259" t="s">
        <v>15</v>
      </c>
      <c r="C16" s="256">
        <f>SUM(C6:C12)</f>
        <v>12750</v>
      </c>
      <c r="D16" s="268">
        <f>SUM(D6:D12)</f>
        <v>0</v>
      </c>
      <c r="E16" s="922"/>
      <c r="F16" s="923"/>
      <c r="G16" s="924"/>
      <c r="H16" s="475" t="s">
        <v>15</v>
      </c>
      <c r="I16" s="256">
        <f>SUM(I6:I15)</f>
        <v>2820</v>
      </c>
      <c r="J16" s="258">
        <f>SUM(J6:J14)</f>
        <v>0</v>
      </c>
      <c r="K16" s="259" t="s">
        <v>15</v>
      </c>
      <c r="L16" s="256">
        <f>SUM(L6:L15)</f>
        <v>190</v>
      </c>
      <c r="M16" s="257">
        <f>SUM(M6:M14)</f>
        <v>0</v>
      </c>
      <c r="N16" s="259" t="s">
        <v>15</v>
      </c>
      <c r="O16" s="256">
        <f>SUM(O6:O15)</f>
        <v>1510</v>
      </c>
      <c r="P16" s="258">
        <f>SUM(P6:P15)</f>
        <v>0</v>
      </c>
      <c r="Q16" s="259" t="s">
        <v>15</v>
      </c>
      <c r="R16" s="256">
        <f>SUM(R6:R15)</f>
        <v>260</v>
      </c>
      <c r="S16" s="279">
        <f>SUM(S6:S15)</f>
        <v>0</v>
      </c>
      <c r="T16" s="359" t="s">
        <v>15</v>
      </c>
      <c r="U16" s="256">
        <f>SUM(U6:U15)</f>
        <v>0</v>
      </c>
      <c r="V16" s="258">
        <f>SUM(V6,V9)</f>
        <v>0</v>
      </c>
      <c r="W16" s="259" t="s">
        <v>15</v>
      </c>
      <c r="X16" s="256">
        <f>SUM(X6:X15)</f>
        <v>430</v>
      </c>
      <c r="Y16" s="258">
        <f>SUM(Y6:Y15)</f>
        <v>0</v>
      </c>
    </row>
    <row r="17" spans="1:27" ht="23.45" customHeight="1" x14ac:dyDescent="0.15">
      <c r="A17" s="791" t="s">
        <v>10</v>
      </c>
      <c r="B17" s="372" t="s">
        <v>30</v>
      </c>
      <c r="C17" s="336">
        <v>3300</v>
      </c>
      <c r="D17" s="369"/>
      <c r="E17" s="890"/>
      <c r="F17" s="891"/>
      <c r="G17" s="892"/>
      <c r="H17" s="489" t="s">
        <v>29</v>
      </c>
      <c r="I17" s="456">
        <v>2050</v>
      </c>
      <c r="J17" s="467"/>
      <c r="K17" s="509" t="s">
        <v>29</v>
      </c>
      <c r="L17" s="126">
        <v>285</v>
      </c>
      <c r="M17" s="115"/>
      <c r="N17" s="383" t="s">
        <v>32</v>
      </c>
      <c r="O17" s="345">
        <v>2200</v>
      </c>
      <c r="P17" s="352"/>
      <c r="Q17" s="383" t="s">
        <v>411</v>
      </c>
      <c r="R17" s="364">
        <v>75</v>
      </c>
      <c r="S17" s="348"/>
      <c r="T17" s="377" t="s">
        <v>409</v>
      </c>
      <c r="U17" s="97">
        <v>110</v>
      </c>
      <c r="V17" s="352"/>
      <c r="W17" s="183" t="s">
        <v>32</v>
      </c>
      <c r="X17" s="345">
        <v>450</v>
      </c>
      <c r="Y17" s="352"/>
    </row>
    <row r="18" spans="1:27" ht="23.45" customHeight="1" x14ac:dyDescent="0.15">
      <c r="A18" s="792"/>
      <c r="B18" s="372" t="s">
        <v>31</v>
      </c>
      <c r="C18" s="336">
        <v>3250</v>
      </c>
      <c r="D18" s="369"/>
      <c r="E18" s="373"/>
      <c r="F18" s="374"/>
      <c r="G18" s="375"/>
      <c r="H18" s="441" t="s">
        <v>132</v>
      </c>
      <c r="I18" s="458">
        <v>460</v>
      </c>
      <c r="J18" s="469"/>
      <c r="K18" s="438" t="s">
        <v>462</v>
      </c>
      <c r="L18" s="302">
        <v>105</v>
      </c>
      <c r="M18" s="462"/>
      <c r="N18" s="383" t="s">
        <v>31</v>
      </c>
      <c r="O18" s="336">
        <v>240</v>
      </c>
      <c r="P18" s="352"/>
      <c r="Q18" s="274" t="s">
        <v>412</v>
      </c>
      <c r="R18" s="302">
        <v>100</v>
      </c>
      <c r="S18" s="341"/>
      <c r="T18" s="186" t="s">
        <v>410</v>
      </c>
      <c r="U18" s="302">
        <v>170</v>
      </c>
      <c r="V18" s="360"/>
      <c r="W18" s="187" t="s">
        <v>298</v>
      </c>
      <c r="X18" s="140" t="s">
        <v>334</v>
      </c>
      <c r="Y18" s="384"/>
    </row>
    <row r="19" spans="1:27" ht="23.25" customHeight="1" x14ac:dyDescent="0.15">
      <c r="A19" s="792"/>
      <c r="B19" s="952" t="s">
        <v>302</v>
      </c>
      <c r="C19" s="885">
        <v>3150</v>
      </c>
      <c r="D19" s="950"/>
      <c r="E19" s="941" t="s">
        <v>486</v>
      </c>
      <c r="F19" s="942"/>
      <c r="G19" s="943"/>
      <c r="H19" s="441" t="s">
        <v>33</v>
      </c>
      <c r="I19" s="458">
        <v>310</v>
      </c>
      <c r="J19" s="469"/>
      <c r="K19" s="438" t="s">
        <v>33</v>
      </c>
      <c r="L19" s="302">
        <v>70</v>
      </c>
      <c r="M19" s="462"/>
      <c r="N19" s="382" t="s">
        <v>132</v>
      </c>
      <c r="O19" s="904">
        <v>400</v>
      </c>
      <c r="P19" s="884"/>
      <c r="Q19" s="920" t="s">
        <v>378</v>
      </c>
      <c r="R19" s="919">
        <v>130</v>
      </c>
      <c r="S19" s="867"/>
      <c r="T19" s="331"/>
      <c r="U19" s="346"/>
      <c r="V19" s="123"/>
      <c r="W19" s="188" t="s">
        <v>299</v>
      </c>
      <c r="X19" s="145" t="s">
        <v>516</v>
      </c>
      <c r="Y19" s="146"/>
    </row>
    <row r="20" spans="1:27" ht="21" customHeight="1" x14ac:dyDescent="0.15">
      <c r="A20" s="792"/>
      <c r="B20" s="953"/>
      <c r="C20" s="886"/>
      <c r="D20" s="951"/>
      <c r="E20" s="944" t="s">
        <v>487</v>
      </c>
      <c r="F20" s="945"/>
      <c r="G20" s="946"/>
      <c r="H20" s="515"/>
      <c r="I20" s="516"/>
      <c r="J20" s="517"/>
      <c r="K20" s="274"/>
      <c r="L20" s="302"/>
      <c r="M20" s="472"/>
      <c r="N20" s="383" t="s">
        <v>33</v>
      </c>
      <c r="O20" s="904"/>
      <c r="P20" s="884"/>
      <c r="Q20" s="921"/>
      <c r="R20" s="886"/>
      <c r="S20" s="868"/>
      <c r="T20" s="377"/>
      <c r="U20" s="346"/>
      <c r="V20" s="123"/>
      <c r="W20" s="372" t="s">
        <v>31</v>
      </c>
      <c r="X20" s="336">
        <v>50</v>
      </c>
      <c r="Y20" s="351"/>
    </row>
    <row r="21" spans="1:27" ht="21" customHeight="1" x14ac:dyDescent="0.15">
      <c r="A21" s="792"/>
      <c r="B21" s="372"/>
      <c r="C21" s="336"/>
      <c r="D21" s="236"/>
      <c r="E21" s="373"/>
      <c r="F21" s="374"/>
      <c r="G21" s="375"/>
      <c r="H21" s="515"/>
      <c r="I21" s="516"/>
      <c r="J21" s="517"/>
      <c r="K21" s="521"/>
      <c r="L21" s="547"/>
      <c r="M21" s="548"/>
      <c r="N21" s="913" t="s">
        <v>519</v>
      </c>
      <c r="O21" s="914"/>
      <c r="P21" s="914"/>
      <c r="Q21" s="914"/>
      <c r="R21" s="914"/>
      <c r="S21" s="915"/>
      <c r="T21" s="356"/>
      <c r="U21" s="336"/>
      <c r="V21" s="123"/>
      <c r="W21" s="382" t="s">
        <v>132</v>
      </c>
      <c r="X21" s="904">
        <v>130</v>
      </c>
      <c r="Y21" s="884"/>
    </row>
    <row r="22" spans="1:27" ht="21" customHeight="1" thickBot="1" x14ac:dyDescent="0.2">
      <c r="A22" s="809"/>
      <c r="B22" s="385"/>
      <c r="C22" s="368"/>
      <c r="D22" s="368"/>
      <c r="E22" s="197"/>
      <c r="F22" s="198"/>
      <c r="G22" s="199"/>
      <c r="H22" s="518"/>
      <c r="I22" s="519"/>
      <c r="J22" s="520"/>
      <c r="K22" s="522"/>
      <c r="L22" s="523"/>
      <c r="M22" s="496"/>
      <c r="N22" s="135"/>
      <c r="O22" s="344"/>
      <c r="P22" s="58"/>
      <c r="Q22" s="135"/>
      <c r="R22" s="344"/>
      <c r="S22" s="61"/>
      <c r="T22" s="337"/>
      <c r="U22" s="344"/>
      <c r="V22" s="46"/>
      <c r="W22" s="383" t="s">
        <v>33</v>
      </c>
      <c r="X22" s="904"/>
      <c r="Y22" s="884"/>
    </row>
    <row r="23" spans="1:27" s="138" customFormat="1" ht="18" customHeight="1" thickTop="1" x14ac:dyDescent="0.15">
      <c r="A23" s="559">
        <f>SUM(C23,I23,L23,O23,R23,U23,X23)</f>
        <v>17035</v>
      </c>
      <c r="B23" s="259" t="s">
        <v>15</v>
      </c>
      <c r="C23" s="256">
        <f>SUM(C17:C20)</f>
        <v>9700</v>
      </c>
      <c r="D23" s="268">
        <f>SUM(D17:D20)</f>
        <v>0</v>
      </c>
      <c r="E23" s="922"/>
      <c r="F23" s="923"/>
      <c r="G23" s="924"/>
      <c r="H23" s="475" t="s">
        <v>15</v>
      </c>
      <c r="I23" s="256">
        <f>SUM(I17:I22)</f>
        <v>2820</v>
      </c>
      <c r="J23" s="258">
        <f>SUM(J17:J22)</f>
        <v>0</v>
      </c>
      <c r="K23" s="259" t="s">
        <v>15</v>
      </c>
      <c r="L23" s="256">
        <f>SUM(L17:L22)</f>
        <v>460</v>
      </c>
      <c r="M23" s="257">
        <f>SUM(M17:M22)</f>
        <v>0</v>
      </c>
      <c r="N23" s="259" t="s">
        <v>15</v>
      </c>
      <c r="O23" s="256">
        <f>SUM(O17:O20)</f>
        <v>2840</v>
      </c>
      <c r="P23" s="258">
        <f>SUM(P17:P20)</f>
        <v>0</v>
      </c>
      <c r="Q23" s="259" t="s">
        <v>15</v>
      </c>
      <c r="R23" s="256">
        <f>SUM(R17:R19)</f>
        <v>305</v>
      </c>
      <c r="S23" s="257">
        <f>SUM(S17:S20)</f>
        <v>0</v>
      </c>
      <c r="T23" s="359" t="s">
        <v>15</v>
      </c>
      <c r="U23" s="256">
        <f>SUM(U17,U18)</f>
        <v>280</v>
      </c>
      <c r="V23" s="258">
        <f>SUM(V17,V18)</f>
        <v>0</v>
      </c>
      <c r="W23" s="259" t="s">
        <v>15</v>
      </c>
      <c r="X23" s="256">
        <f>SUM(X17,X20:X22)</f>
        <v>630</v>
      </c>
      <c r="Y23" s="258">
        <f>SUM(Y17,Y20:Y22)</f>
        <v>0</v>
      </c>
    </row>
    <row r="24" spans="1:27" ht="18" customHeight="1" x14ac:dyDescent="0.15">
      <c r="A24" s="841" t="s">
        <v>5</v>
      </c>
      <c r="B24" s="183" t="s">
        <v>396</v>
      </c>
      <c r="C24" s="126">
        <v>3750</v>
      </c>
      <c r="D24" s="129"/>
      <c r="E24" s="925"/>
      <c r="F24" s="926"/>
      <c r="G24" s="927"/>
      <c r="H24" s="489" t="s">
        <v>133</v>
      </c>
      <c r="I24" s="345">
        <v>560</v>
      </c>
      <c r="J24" s="352"/>
      <c r="K24" s="482"/>
      <c r="L24" s="456"/>
      <c r="M24" s="628"/>
      <c r="N24" s="183" t="s">
        <v>133</v>
      </c>
      <c r="O24" s="97">
        <v>750</v>
      </c>
      <c r="P24" s="125"/>
      <c r="Q24" s="180" t="s">
        <v>133</v>
      </c>
      <c r="R24" s="126">
        <v>400</v>
      </c>
      <c r="S24" s="115"/>
      <c r="T24" s="185" t="s">
        <v>133</v>
      </c>
      <c r="U24" s="97">
        <v>300</v>
      </c>
      <c r="V24" s="125"/>
      <c r="W24" s="183" t="s">
        <v>133</v>
      </c>
      <c r="X24" s="97">
        <v>250</v>
      </c>
      <c r="Y24" s="125"/>
      <c r="AA24" s="10"/>
    </row>
    <row r="25" spans="1:27" ht="18" customHeight="1" x14ac:dyDescent="0.15">
      <c r="A25" s="841"/>
      <c r="B25" s="871" t="s">
        <v>312</v>
      </c>
      <c r="C25" s="872"/>
      <c r="D25" s="875"/>
      <c r="E25" s="928"/>
      <c r="F25" s="929"/>
      <c r="G25" s="930"/>
      <c r="H25" s="487" t="s">
        <v>134</v>
      </c>
      <c r="I25" s="336">
        <v>210</v>
      </c>
      <c r="J25" s="360"/>
      <c r="K25" s="487"/>
      <c r="L25" s="458"/>
      <c r="M25" s="628"/>
      <c r="N25" s="871" t="s">
        <v>197</v>
      </c>
      <c r="O25" s="872"/>
      <c r="P25" s="873"/>
      <c r="Q25" s="383" t="s">
        <v>134</v>
      </c>
      <c r="R25" s="345">
        <v>200</v>
      </c>
      <c r="S25" s="348"/>
      <c r="T25" s="871" t="s">
        <v>197</v>
      </c>
      <c r="U25" s="872"/>
      <c r="V25" s="873"/>
      <c r="W25" s="871" t="s">
        <v>197</v>
      </c>
      <c r="X25" s="872"/>
      <c r="Y25" s="872"/>
    </row>
    <row r="26" spans="1:27" ht="18" customHeight="1" x14ac:dyDescent="0.15">
      <c r="A26" s="841"/>
      <c r="B26" s="383" t="s">
        <v>134</v>
      </c>
      <c r="C26" s="345">
        <v>1950</v>
      </c>
      <c r="D26" s="352"/>
      <c r="E26" s="928"/>
      <c r="F26" s="929"/>
      <c r="G26" s="930"/>
      <c r="H26" s="441" t="s">
        <v>135</v>
      </c>
      <c r="I26" s="336">
        <v>170</v>
      </c>
      <c r="J26" s="360"/>
      <c r="K26" s="491"/>
      <c r="L26" s="458"/>
      <c r="M26" s="628"/>
      <c r="N26" s="383" t="s">
        <v>134</v>
      </c>
      <c r="O26" s="345">
        <v>450</v>
      </c>
      <c r="P26" s="352"/>
      <c r="Q26" s="382" t="s">
        <v>335</v>
      </c>
      <c r="R26" s="302">
        <v>350</v>
      </c>
      <c r="S26" s="341"/>
      <c r="T26" s="377" t="s">
        <v>134</v>
      </c>
      <c r="U26" s="345">
        <v>800</v>
      </c>
      <c r="V26" s="352"/>
      <c r="W26" s="383" t="s">
        <v>134</v>
      </c>
      <c r="X26" s="345">
        <v>200</v>
      </c>
      <c r="Y26" s="352"/>
    </row>
    <row r="27" spans="1:27" ht="18" customHeight="1" x14ac:dyDescent="0.15">
      <c r="A27" s="841"/>
      <c r="B27" s="141"/>
      <c r="C27" s="121"/>
      <c r="D27" s="142"/>
      <c r="E27" s="928"/>
      <c r="F27" s="929"/>
      <c r="G27" s="930"/>
      <c r="H27" s="483"/>
      <c r="I27" s="336"/>
      <c r="J27" s="123"/>
      <c r="K27" s="511"/>
      <c r="L27" s="458"/>
      <c r="M27" s="472"/>
      <c r="N27" s="117"/>
      <c r="O27" s="336"/>
      <c r="P27" s="123"/>
      <c r="Q27" s="916" t="s">
        <v>336</v>
      </c>
      <c r="R27" s="917"/>
      <c r="S27" s="918"/>
      <c r="T27" s="356"/>
      <c r="U27" s="336"/>
      <c r="V27" s="123"/>
      <c r="W27" s="117"/>
      <c r="X27" s="336"/>
      <c r="Y27" s="123"/>
    </row>
    <row r="28" spans="1:27" ht="18" customHeight="1" x14ac:dyDescent="0.15">
      <c r="A28" s="841"/>
      <c r="B28" s="117"/>
      <c r="C28" s="357"/>
      <c r="D28" s="373"/>
      <c r="E28" s="928"/>
      <c r="F28" s="929"/>
      <c r="G28" s="930"/>
      <c r="H28" s="483"/>
      <c r="I28" s="336"/>
      <c r="J28" s="123"/>
      <c r="K28" s="511"/>
      <c r="L28" s="458"/>
      <c r="M28" s="472"/>
      <c r="N28" s="117"/>
      <c r="O28" s="336"/>
      <c r="P28" s="123"/>
      <c r="Q28" s="372" t="s">
        <v>368</v>
      </c>
      <c r="R28" s="302">
        <v>20</v>
      </c>
      <c r="S28" s="341"/>
      <c r="T28" s="356"/>
      <c r="U28" s="336"/>
      <c r="V28" s="123"/>
      <c r="W28" s="117"/>
      <c r="X28" s="336"/>
      <c r="Y28" s="123"/>
    </row>
    <row r="29" spans="1:27" ht="18" customHeight="1" x14ac:dyDescent="0.15">
      <c r="A29" s="841"/>
      <c r="B29" s="141"/>
      <c r="C29" s="121"/>
      <c r="D29" s="142"/>
      <c r="E29" s="928"/>
      <c r="F29" s="929"/>
      <c r="G29" s="930"/>
      <c r="H29" s="483"/>
      <c r="I29" s="336"/>
      <c r="J29" s="123"/>
      <c r="K29" s="511"/>
      <c r="L29" s="458"/>
      <c r="M29" s="472"/>
      <c r="N29" s="117"/>
      <c r="O29" s="336"/>
      <c r="P29" s="123"/>
      <c r="Q29" s="383"/>
      <c r="R29" s="346"/>
      <c r="S29" s="343"/>
      <c r="T29" s="356"/>
      <c r="U29" s="336"/>
      <c r="V29" s="123"/>
      <c r="W29" s="117"/>
      <c r="X29" s="336"/>
      <c r="Y29" s="123"/>
    </row>
    <row r="30" spans="1:27" ht="18" customHeight="1" thickBot="1" x14ac:dyDescent="0.2">
      <c r="A30" s="841"/>
      <c r="B30" s="150"/>
      <c r="C30" s="344"/>
      <c r="D30" s="137"/>
      <c r="E30" s="928"/>
      <c r="F30" s="929"/>
      <c r="G30" s="930"/>
      <c r="H30" s="485"/>
      <c r="I30" s="344"/>
      <c r="J30" s="46"/>
      <c r="K30" s="512"/>
      <c r="L30" s="455"/>
      <c r="M30" s="453"/>
      <c r="N30" s="135"/>
      <c r="O30" s="344"/>
      <c r="P30" s="46"/>
      <c r="Q30" s="151"/>
      <c r="R30" s="113"/>
      <c r="S30" s="106"/>
      <c r="T30" s="337"/>
      <c r="U30" s="344"/>
      <c r="V30" s="46"/>
      <c r="W30" s="135"/>
      <c r="X30" s="344"/>
      <c r="Y30" s="46"/>
    </row>
    <row r="31" spans="1:27" s="138" customFormat="1" ht="18" customHeight="1" thickTop="1" x14ac:dyDescent="0.15">
      <c r="A31" s="559">
        <f>SUM(C31,I31,L31,O31,R31,U31,X31,X34)</f>
        <v>10360</v>
      </c>
      <c r="B31" s="259" t="s">
        <v>15</v>
      </c>
      <c r="C31" s="256">
        <f>SUM(C24,C26)</f>
        <v>5700</v>
      </c>
      <c r="D31" s="267">
        <f>SUM(D24,D26)</f>
        <v>0</v>
      </c>
      <c r="E31" s="922"/>
      <c r="F31" s="923"/>
      <c r="G31" s="924"/>
      <c r="H31" s="488" t="s">
        <v>15</v>
      </c>
      <c r="I31" s="256">
        <f>SUM(I24:I30)</f>
        <v>940</v>
      </c>
      <c r="J31" s="258">
        <f>SUM(J24:J30)</f>
        <v>0</v>
      </c>
      <c r="K31" s="513" t="s">
        <v>15</v>
      </c>
      <c r="L31" s="256"/>
      <c r="M31" s="257"/>
      <c r="N31" s="259" t="s">
        <v>15</v>
      </c>
      <c r="O31" s="256">
        <f>SUM(O24,O26)</f>
        <v>1200</v>
      </c>
      <c r="P31" s="258">
        <f>SUM(P24,P26)</f>
        <v>0</v>
      </c>
      <c r="Q31" s="259" t="s">
        <v>15</v>
      </c>
      <c r="R31" s="256">
        <f>SUM(R24:R29)</f>
        <v>970</v>
      </c>
      <c r="S31" s="257">
        <f>SUM(S24,S28,S25:S26)</f>
        <v>0</v>
      </c>
      <c r="T31" s="359" t="s">
        <v>15</v>
      </c>
      <c r="U31" s="256">
        <f>SUM(U24,U26)</f>
        <v>1100</v>
      </c>
      <c r="V31" s="258">
        <f>SUM(V24,V26)</f>
        <v>0</v>
      </c>
      <c r="W31" s="259" t="s">
        <v>15</v>
      </c>
      <c r="X31" s="256">
        <f>SUM(X24,X26)</f>
        <v>450</v>
      </c>
      <c r="Y31" s="258">
        <f>SUM(Y24,Y26)</f>
        <v>0</v>
      </c>
    </row>
    <row r="32" spans="1:27" ht="20.100000000000001" customHeight="1" x14ac:dyDescent="0.15">
      <c r="A32" s="59"/>
      <c r="B32" s="928"/>
      <c r="C32" s="929"/>
      <c r="D32" s="929"/>
      <c r="E32" s="899"/>
      <c r="F32" s="899"/>
      <c r="G32" s="900"/>
      <c r="H32" s="484"/>
      <c r="I32" s="398"/>
      <c r="J32" s="510"/>
      <c r="K32" s="484"/>
      <c r="L32" s="398"/>
      <c r="M32" s="62"/>
      <c r="N32" s="374"/>
      <c r="O32" s="124"/>
      <c r="P32" s="375"/>
      <c r="Q32" s="373"/>
      <c r="R32" s="124"/>
      <c r="S32" s="375"/>
      <c r="T32" s="373"/>
      <c r="U32" s="124"/>
      <c r="V32" s="375"/>
      <c r="W32" s="386"/>
      <c r="X32" s="399"/>
      <c r="Y32" s="374"/>
    </row>
    <row r="33" spans="1:26" ht="18" customHeight="1" x14ac:dyDescent="0.15">
      <c r="A33" s="59"/>
      <c r="B33" s="928"/>
      <c r="C33" s="929"/>
      <c r="D33" s="929"/>
      <c r="E33" s="929"/>
      <c r="F33" s="929"/>
      <c r="G33" s="930"/>
      <c r="H33" s="484"/>
      <c r="I33" s="389"/>
      <c r="J33" s="480"/>
      <c r="K33" s="484"/>
      <c r="L33" s="466"/>
      <c r="M33" s="156"/>
      <c r="N33" s="374"/>
      <c r="O33" s="387"/>
      <c r="P33" s="375"/>
      <c r="Q33" s="373"/>
      <c r="R33" s="387"/>
      <c r="S33" s="375"/>
      <c r="T33" s="373"/>
      <c r="U33" s="387"/>
      <c r="V33" s="375"/>
      <c r="W33" s="386"/>
      <c r="X33" s="388"/>
      <c r="Y33" s="374"/>
    </row>
    <row r="34" spans="1:26" ht="18" customHeight="1" x14ac:dyDescent="0.15">
      <c r="A34" s="59"/>
      <c r="B34" s="928"/>
      <c r="C34" s="929"/>
      <c r="D34" s="929"/>
      <c r="E34" s="929"/>
      <c r="F34" s="929"/>
      <c r="G34" s="930"/>
      <c r="H34" s="484"/>
      <c r="I34" s="389"/>
      <c r="J34" s="480"/>
      <c r="K34" s="484"/>
      <c r="L34" s="466"/>
      <c r="M34" s="156"/>
      <c r="N34" s="374"/>
      <c r="O34" s="387"/>
      <c r="P34" s="375"/>
      <c r="Q34" s="373"/>
      <c r="R34" s="387"/>
      <c r="S34" s="375"/>
      <c r="T34" s="373"/>
      <c r="U34" s="387"/>
      <c r="V34" s="375"/>
      <c r="W34" s="386"/>
      <c r="X34" s="388"/>
      <c r="Y34" s="374"/>
    </row>
    <row r="35" spans="1:26" ht="18" customHeight="1" x14ac:dyDescent="0.15">
      <c r="A35" s="59"/>
      <c r="B35" s="928"/>
      <c r="C35" s="929"/>
      <c r="D35" s="929"/>
      <c r="E35" s="929"/>
      <c r="F35" s="929"/>
      <c r="G35" s="930"/>
      <c r="H35" s="484"/>
      <c r="I35" s="466"/>
      <c r="J35" s="480"/>
      <c r="K35" s="484"/>
      <c r="L35" s="466"/>
      <c r="M35" s="156"/>
      <c r="N35" s="376"/>
      <c r="O35" s="387"/>
      <c r="P35" s="375"/>
      <c r="Q35" s="373"/>
      <c r="R35" s="387"/>
      <c r="S35" s="375"/>
      <c r="T35" s="373"/>
      <c r="U35" s="387"/>
      <c r="V35" s="375"/>
      <c r="W35" s="386"/>
      <c r="X35" s="388"/>
      <c r="Y35" s="374"/>
    </row>
    <row r="36" spans="1:26" ht="30.75" customHeight="1" thickBot="1" x14ac:dyDescent="0.2">
      <c r="A36" s="524" t="s">
        <v>34</v>
      </c>
      <c r="B36" s="931"/>
      <c r="C36" s="932"/>
      <c r="D36" s="932"/>
      <c r="E36" s="932"/>
      <c r="F36" s="932"/>
      <c r="G36" s="937"/>
      <c r="H36" s="484"/>
      <c r="I36" s="466"/>
      <c r="J36" s="480"/>
      <c r="K36" s="484"/>
      <c r="L36" s="466"/>
      <c r="M36" s="156"/>
      <c r="N36" s="386"/>
      <c r="O36" s="460"/>
      <c r="P36" s="379"/>
      <c r="Q36" s="378"/>
      <c r="R36" s="388"/>
      <c r="S36" s="379"/>
      <c r="T36" s="378"/>
      <c r="U36" s="388"/>
      <c r="V36" s="379"/>
      <c r="W36" s="525"/>
      <c r="X36" s="463"/>
      <c r="Y36" s="493"/>
    </row>
    <row r="37" spans="1:26" s="138" customFormat="1" ht="32.25" customHeight="1" x14ac:dyDescent="0.15">
      <c r="A37" s="560">
        <f>SUM(B37:Y37)</f>
        <v>284820</v>
      </c>
      <c r="B37" s="908">
        <f>市郡別!D24</f>
        <v>176700</v>
      </c>
      <c r="C37" s="909"/>
      <c r="D37" s="909"/>
      <c r="E37" s="909"/>
      <c r="F37" s="909"/>
      <c r="G37" s="910"/>
      <c r="H37" s="933">
        <f>市郡別!I24</f>
        <v>41370</v>
      </c>
      <c r="I37" s="933"/>
      <c r="J37" s="933"/>
      <c r="K37" s="938">
        <f>市郡別!K24</f>
        <v>11180</v>
      </c>
      <c r="L37" s="939"/>
      <c r="M37" s="940"/>
      <c r="N37" s="911">
        <f>市郡別!M24</f>
        <v>29645</v>
      </c>
      <c r="O37" s="912"/>
      <c r="P37" s="912"/>
      <c r="Q37" s="905">
        <f>市郡別!O24</f>
        <v>10080</v>
      </c>
      <c r="R37" s="906"/>
      <c r="S37" s="907"/>
      <c r="T37" s="936">
        <f>市郡別!Q24</f>
        <v>3770</v>
      </c>
      <c r="U37" s="936"/>
      <c r="V37" s="936"/>
      <c r="W37" s="934">
        <f>市郡別!S24</f>
        <v>12075</v>
      </c>
      <c r="X37" s="935"/>
      <c r="Y37" s="935"/>
      <c r="Z37" s="200"/>
    </row>
    <row r="38" spans="1:26" ht="15.95" customHeight="1" x14ac:dyDescent="0.15">
      <c r="X38" s="773" t="str">
        <f>市郡別!V46</f>
        <v>2024年8月現在</v>
      </c>
      <c r="Y38" s="773"/>
    </row>
    <row r="39" spans="1:26" hidden="1" x14ac:dyDescent="0.15">
      <c r="I39" s="5" t="s">
        <v>428</v>
      </c>
      <c r="J39" s="400">
        <f>J35</f>
        <v>0</v>
      </c>
      <c r="L39" s="5" t="s">
        <v>399</v>
      </c>
      <c r="M39" s="400">
        <f>M35</f>
        <v>0</v>
      </c>
    </row>
    <row r="40" spans="1:26" hidden="1" x14ac:dyDescent="0.15">
      <c r="I40" s="5" t="s">
        <v>429</v>
      </c>
      <c r="J40" s="400">
        <f>J36</f>
        <v>0</v>
      </c>
      <c r="L40" s="5" t="s">
        <v>398</v>
      </c>
      <c r="M40" s="400">
        <f>M36</f>
        <v>0</v>
      </c>
    </row>
    <row r="41" spans="1:26" ht="14.25" x14ac:dyDescent="0.15">
      <c r="A41" s="621" t="s">
        <v>505</v>
      </c>
    </row>
  </sheetData>
  <sheetProtection algorithmName="SHA-512" hashValue="8h+qKoch5pwHSyFPXr6vj901bUWO1dDzySQJlZPsaGKGwEoNkRzCy/QDuI+ajH+C65PlMPuj1Je9NjiGBSWLjw==" saltValue="nzNOsf/f+OWauPlB7xpzyQ==" spinCount="100000" sheet="1" selectLockedCells="1"/>
  <mergeCells count="89">
    <mergeCell ref="K4:M4"/>
    <mergeCell ref="L1:M1"/>
    <mergeCell ref="L2:M2"/>
    <mergeCell ref="N1:T1"/>
    <mergeCell ref="N2:T2"/>
    <mergeCell ref="I2:K2"/>
    <mergeCell ref="F1:K1"/>
    <mergeCell ref="F2:H2"/>
    <mergeCell ref="A6:A15"/>
    <mergeCell ref="E14:G14"/>
    <mergeCell ref="B13:G13"/>
    <mergeCell ref="E11:G11"/>
    <mergeCell ref="E9:G9"/>
    <mergeCell ref="E12:G12"/>
    <mergeCell ref="E10:G10"/>
    <mergeCell ref="B10:B11"/>
    <mergeCell ref="D10:D11"/>
    <mergeCell ref="C10:C11"/>
    <mergeCell ref="A24:A30"/>
    <mergeCell ref="D19:D20"/>
    <mergeCell ref="C19:C20"/>
    <mergeCell ref="B19:B20"/>
    <mergeCell ref="A17:A22"/>
    <mergeCell ref="W4:Y4"/>
    <mergeCell ref="N4:P4"/>
    <mergeCell ref="O19:O20"/>
    <mergeCell ref="P19:P20"/>
    <mergeCell ref="Q4:S4"/>
    <mergeCell ref="T4:V4"/>
    <mergeCell ref="N7:P7"/>
    <mergeCell ref="W7:Y7"/>
    <mergeCell ref="N10:P10"/>
    <mergeCell ref="W10:Y10"/>
    <mergeCell ref="E16:G16"/>
    <mergeCell ref="U1:Y1"/>
    <mergeCell ref="U2:Y2"/>
    <mergeCell ref="H37:J37"/>
    <mergeCell ref="Y21:Y22"/>
    <mergeCell ref="X21:X22"/>
    <mergeCell ref="T25:V25"/>
    <mergeCell ref="W25:Y25"/>
    <mergeCell ref="W37:Y37"/>
    <mergeCell ref="T37:V37"/>
    <mergeCell ref="N25:P25"/>
    <mergeCell ref="E36:G36"/>
    <mergeCell ref="E33:G33"/>
    <mergeCell ref="K37:M37"/>
    <mergeCell ref="E19:G19"/>
    <mergeCell ref="E20:G20"/>
    <mergeCell ref="E35:G35"/>
    <mergeCell ref="B36:D36"/>
    <mergeCell ref="E28:G28"/>
    <mergeCell ref="E27:G27"/>
    <mergeCell ref="B35:D35"/>
    <mergeCell ref="B34:D34"/>
    <mergeCell ref="E34:G34"/>
    <mergeCell ref="E29:G29"/>
    <mergeCell ref="E30:G30"/>
    <mergeCell ref="E31:G31"/>
    <mergeCell ref="E23:G23"/>
    <mergeCell ref="E24:G24"/>
    <mergeCell ref="E25:G25"/>
    <mergeCell ref="B32:D32"/>
    <mergeCell ref="B33:D33"/>
    <mergeCell ref="E32:G32"/>
    <mergeCell ref="B25:D25"/>
    <mergeCell ref="E26:G26"/>
    <mergeCell ref="N37:P37"/>
    <mergeCell ref="N21:S21"/>
    <mergeCell ref="Q27:S27"/>
    <mergeCell ref="R19:R20"/>
    <mergeCell ref="S19:S20"/>
    <mergeCell ref="Q19:Q20"/>
    <mergeCell ref="E17:G17"/>
    <mergeCell ref="X38:Y38"/>
    <mergeCell ref="E15:G15"/>
    <mergeCell ref="A1:E1"/>
    <mergeCell ref="D7:D8"/>
    <mergeCell ref="A4:A5"/>
    <mergeCell ref="B4:G4"/>
    <mergeCell ref="E7:G7"/>
    <mergeCell ref="E6:G6"/>
    <mergeCell ref="A2:E2"/>
    <mergeCell ref="E8:G8"/>
    <mergeCell ref="B7:B8"/>
    <mergeCell ref="C7:C8"/>
    <mergeCell ref="Q37:S37"/>
    <mergeCell ref="H4:J4"/>
    <mergeCell ref="B37:G37"/>
  </mergeCells>
  <phoneticPr fontId="2"/>
  <dataValidations count="1">
    <dataValidation type="decimal" operator="lessThanOrEqual" allowBlank="1" showInputMessage="1" showErrorMessage="1" error="部数を超えています。" sqref="D6:D12 S17:S19 V6:V7 V9:V10 S28:S29 Y17 Y21:Y22 D24 P26 P24 V26 V24 Y26 Y24 Y6 P6 D26 S24:S26 P17:P20 P13:P14 S12:S13 M24:M26 V17:V20 Y13:Y14 P11 D17:D21 Y11 P8:P9 Y8:Y9 J24:J26 M22 J6:J8 J10:J11 J13:J14 J17:J19 M6:M14 M17:M20 S6:S10" xr:uid="{00000000-0002-0000-0600-000000000000}">
      <formula1>C6</formula1>
    </dataValidation>
  </dataValidations>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取り扱い基準</vt:lpstr>
      <vt:lpstr>市郡別部数 </vt:lpstr>
      <vt:lpstr>市郡別</vt:lpstr>
      <vt:lpstr>香川①</vt:lpstr>
      <vt:lpstr>香川②</vt:lpstr>
      <vt:lpstr>香川③</vt:lpstr>
      <vt:lpstr>香川④</vt:lpstr>
      <vt:lpstr>香川①!Print_Area</vt:lpstr>
      <vt:lpstr>香川②!Print_Area</vt:lpstr>
      <vt:lpstr>香川③!Print_Area</vt:lpstr>
      <vt:lpstr>香川④!Print_Area</vt:lpstr>
      <vt:lpstr>市郡別!Print_Area</vt:lpstr>
      <vt:lpstr>'市郡別部数 '!Print_Area</vt:lpstr>
      <vt:lpstr>取り扱い基準!Print_Area</vt:lpstr>
      <vt:lpstr>市郡別!サイズ2</vt:lpstr>
      <vt:lpstr>サイズ3</vt:lpstr>
      <vt:lpstr>香川②!サイズ4</vt:lpstr>
      <vt:lpstr>香川③!サイズ4</vt:lpstr>
      <vt:lpstr>サイズ5</vt:lpstr>
      <vt:lpstr>タイトル等3</vt:lpstr>
      <vt:lpstr>香川②!タイトル等4</vt:lpstr>
      <vt:lpstr>香川③!タイトル等4</vt:lpstr>
      <vt:lpstr>タイトル等5</vt:lpstr>
      <vt:lpstr>広告主名3</vt:lpstr>
      <vt:lpstr>香川②!広告主名4</vt:lpstr>
      <vt:lpstr>広告主名5</vt:lpstr>
      <vt:lpstr>申込者名3</vt:lpstr>
      <vt:lpstr>香川②!申込者名4</vt:lpstr>
      <vt:lpstr>香川③!申込者名4</vt:lpstr>
      <vt:lpstr>申込者名5</vt:lpstr>
      <vt:lpstr>香川②!折込指定日4</vt:lpstr>
      <vt:lpstr>香川③!折込指定日4</vt:lpstr>
      <vt:lpstr>折込指定日5</vt:lpstr>
      <vt:lpstr>折込総数3</vt:lpstr>
      <vt:lpstr>香川②!折込総数4</vt:lpstr>
      <vt:lpstr>香川③!折込総数4</vt:lpstr>
      <vt:lpstr>折込総数5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WS107</cp:lastModifiedBy>
  <cp:lastPrinted>2024-04-12T02:40:44Z</cp:lastPrinted>
  <dcterms:created xsi:type="dcterms:W3CDTF">2000-04-20T00:27:57Z</dcterms:created>
  <dcterms:modified xsi:type="dcterms:W3CDTF">2024-07-17T05:55:39Z</dcterms:modified>
</cp:coreProperties>
</file>