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7AEC6056-F1AB-4E22-8906-B08AFA17DDF9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市郡別" sheetId="11" r:id="rId1"/>
    <sheet name="松山市" sheetId="3" r:id="rId2"/>
    <sheet name="中予地区" sheetId="4" r:id="rId3"/>
    <sheet name="南予地区①" sheetId="5" r:id="rId4"/>
    <sheet name="南予地区②" sheetId="6" r:id="rId5"/>
    <sheet name="東予地区①" sheetId="7" r:id="rId6"/>
    <sheet name="東予地区②" sheetId="8" r:id="rId7"/>
  </sheets>
  <definedNames>
    <definedName name="_xlnm.Print_Area" localSheetId="0">市郡別!$A$2:$P$42</definedName>
    <definedName name="_xlnm.Print_Area" localSheetId="1">松山市!$A$1:$Y$45</definedName>
    <definedName name="_xlnm.Print_Area" localSheetId="2">中予地区!$A$1:$Y$46</definedName>
    <definedName name="_xlnm.Print_Area" localSheetId="5">東予地区①!$A$1:$Y$45</definedName>
    <definedName name="_xlnm.Print_Area" localSheetId="6">東予地区②!$A$1:$Y$47</definedName>
    <definedName name="_xlnm.Print_Area" localSheetId="3">南予地区①!$A$1:$Y$47</definedName>
    <definedName name="_xlnm.Print_Area" localSheetId="4">南予地区②!$A$1:$Y$49</definedName>
    <definedName name="サイズ1">#REF!</definedName>
    <definedName name="サイズ2" localSheetId="0">市郡別!$G$3</definedName>
    <definedName name="サイズ2">#REF!</definedName>
    <definedName name="サイズ3">松山市!$G$2</definedName>
    <definedName name="サイズ4">中予地区!$G$2</definedName>
    <definedName name="サイズ5">南予地区①!$G$2</definedName>
    <definedName name="サイズ6">南予地区②!$G$2</definedName>
    <definedName name="サイズ7">東予地区①!$G$2</definedName>
    <definedName name="サイズ8">東予地区②!$G$2</definedName>
    <definedName name="タイトル等1">#REF!</definedName>
    <definedName name="タイトル等2">#REF!</definedName>
    <definedName name="タイトル等3">松山市!$O$2</definedName>
    <definedName name="タイトル等4">中予地区!$O$2</definedName>
    <definedName name="タイトル等5">南予地区①!$O$2</definedName>
    <definedName name="タイトル等6">南予地区②!$O$2</definedName>
    <definedName name="タイトル等7">東予地区①!$O$2</definedName>
    <definedName name="タイトル等8">東予地区②!$O$2</definedName>
    <definedName name="広告主名1">#REF!</definedName>
    <definedName name="広告主名2">#REF!</definedName>
    <definedName name="広告主名3">松山市!$I$2</definedName>
    <definedName name="広告主名4">中予地区!$I$2</definedName>
    <definedName name="広告主名5">南予地区①!$I$2</definedName>
    <definedName name="広告主名6">南予地区②!$I$2</definedName>
    <definedName name="広告主名7">東予地区①!$I$2</definedName>
    <definedName name="広告主名8">東予地区②!$I$2</definedName>
    <definedName name="申込者名1">#REF!</definedName>
    <definedName name="申込者名2">#REF!</definedName>
    <definedName name="申込者名3">松山市!$R$2</definedName>
    <definedName name="申込者名4">中予地区!$R$2</definedName>
    <definedName name="申込者名5">南予地区①!$R$2</definedName>
    <definedName name="申込者名6">南予地区②!$R$2</definedName>
    <definedName name="申込者名7">東予地区①!$R$2</definedName>
    <definedName name="申込者名8">東予地区②!$R$2</definedName>
    <definedName name="折込指定日1">#REF!</definedName>
    <definedName name="折込指定日2">#REF!</definedName>
    <definedName name="折込指定日3">松山市!$A$2</definedName>
    <definedName name="折込指定日4">中予地区!$A$2</definedName>
    <definedName name="折込指定日5">南予地区①!$A$2</definedName>
    <definedName name="折込指定日6">南予地区②!$A$2</definedName>
    <definedName name="折込指定日7">東予地区①!$A$2</definedName>
    <definedName name="折込指定日8">東予地区②!$A$2</definedName>
    <definedName name="折込総数1">#REF!</definedName>
    <definedName name="折込総数2">#REF!</definedName>
    <definedName name="折込総数3">松山市!$C$2</definedName>
    <definedName name="折込総数4">中予地区!$C$2</definedName>
    <definedName name="折込総数5">南予地区①!$C$2</definedName>
    <definedName name="折込総数6">南予地区②!$C$2</definedName>
    <definedName name="折込総数7">東予地区①!$C$2</definedName>
    <definedName name="折込総数8">東予地区②!$C$2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1" l="1"/>
  <c r="L30" i="11"/>
  <c r="I30" i="11"/>
  <c r="J30" i="11"/>
  <c r="E30" i="11"/>
  <c r="F30" i="11"/>
  <c r="B30" i="11"/>
  <c r="W45" i="4" l="1"/>
  <c r="S45" i="4"/>
  <c r="P45" i="4"/>
  <c r="L45" i="4"/>
  <c r="G45" i="4"/>
  <c r="C45" i="4"/>
  <c r="S17" i="8"/>
  <c r="S44" i="3"/>
  <c r="P9" i="4" l="1"/>
  <c r="X44" i="3"/>
  <c r="U44" i="3"/>
  <c r="Q44" i="3"/>
  <c r="N44" i="3"/>
  <c r="H44" i="3"/>
  <c r="D44" i="3"/>
  <c r="W44" i="3"/>
  <c r="P44" i="3"/>
  <c r="L44" i="3"/>
  <c r="G44" i="3"/>
  <c r="C44" i="3" l="1"/>
  <c r="Q31" i="7" l="1"/>
  <c r="P31" i="7"/>
  <c r="H32" i="5" l="1"/>
  <c r="H27" i="5"/>
  <c r="G32" i="5"/>
  <c r="X31" i="7" l="1"/>
  <c r="W31" i="7"/>
  <c r="S31" i="7"/>
  <c r="L31" i="7"/>
  <c r="E45" i="11" l="1"/>
  <c r="W21" i="5" l="1"/>
  <c r="L21" i="7" l="1"/>
  <c r="N21" i="5" l="1"/>
  <c r="L21" i="5"/>
  <c r="P42" i="11" l="1"/>
  <c r="X32" i="5" l="1"/>
  <c r="W32" i="5"/>
  <c r="X27" i="5"/>
  <c r="W27" i="5"/>
  <c r="N14" i="6" l="1"/>
  <c r="X14" i="6"/>
  <c r="W14" i="6"/>
  <c r="L14" i="6"/>
  <c r="L13" i="7" l="1"/>
  <c r="N31" i="7"/>
  <c r="X40" i="8" l="1"/>
  <c r="N28" i="11" s="1"/>
  <c r="P28" i="11" s="1"/>
  <c r="W40" i="8"/>
  <c r="D43" i="5"/>
  <c r="C18" i="11" s="1"/>
  <c r="C43" i="5"/>
  <c r="B18" i="11" s="1"/>
  <c r="W47" i="8"/>
  <c r="W45" i="7"/>
  <c r="W49" i="6"/>
  <c r="W47" i="5"/>
  <c r="W46" i="4"/>
  <c r="W45" i="3"/>
  <c r="M15" i="11"/>
  <c r="G31" i="7"/>
  <c r="E24" i="11" s="1"/>
  <c r="Q17" i="8"/>
  <c r="J25" i="11" s="1"/>
  <c r="P17" i="8"/>
  <c r="I25" i="11" s="1"/>
  <c r="L9" i="11"/>
  <c r="N9" i="11"/>
  <c r="N30" i="11" s="1"/>
  <c r="E9" i="11"/>
  <c r="C31" i="7"/>
  <c r="B24" i="11" s="1"/>
  <c r="N40" i="8"/>
  <c r="H27" i="11" s="1"/>
  <c r="L40" i="8"/>
  <c r="G27" i="11" s="1"/>
  <c r="H40" i="8"/>
  <c r="F27" i="11" s="1"/>
  <c r="H17" i="8"/>
  <c r="F25" i="11" s="1"/>
  <c r="H32" i="8"/>
  <c r="C40" i="8"/>
  <c r="B27" i="11" s="1"/>
  <c r="W13" i="7"/>
  <c r="M22" i="11" s="1"/>
  <c r="Q10" i="5"/>
  <c r="P10" i="5"/>
  <c r="I14" i="11"/>
  <c r="W32" i="8"/>
  <c r="M26" i="11" s="1"/>
  <c r="X32" i="8"/>
  <c r="N26" i="11" s="1"/>
  <c r="U17" i="8"/>
  <c r="U44" i="8" s="1"/>
  <c r="S44" i="8"/>
  <c r="I9" i="11"/>
  <c r="J9" i="11"/>
  <c r="U21" i="7"/>
  <c r="L23" i="11" s="1"/>
  <c r="S21" i="7"/>
  <c r="K23" i="11" s="1"/>
  <c r="U43" i="5"/>
  <c r="L18" i="11" s="1"/>
  <c r="X10" i="5"/>
  <c r="N14" i="11" s="1"/>
  <c r="W10" i="5"/>
  <c r="M14" i="11" s="1"/>
  <c r="U10" i="5"/>
  <c r="L14" i="11" s="1"/>
  <c r="S10" i="5"/>
  <c r="K14" i="11" s="1"/>
  <c r="W17" i="8"/>
  <c r="X17" i="8"/>
  <c r="N25" i="11" s="1"/>
  <c r="G32" i="8"/>
  <c r="E26" i="11" s="1"/>
  <c r="Q13" i="7"/>
  <c r="J22" i="11" s="1"/>
  <c r="X13" i="7"/>
  <c r="N22" i="11" s="1"/>
  <c r="A2" i="4"/>
  <c r="H19" i="11"/>
  <c r="N24" i="6"/>
  <c r="H20" i="11" s="1"/>
  <c r="N31" i="6"/>
  <c r="H21" i="11" s="1"/>
  <c r="N19" i="11"/>
  <c r="X24" i="6"/>
  <c r="N20" i="11" s="1"/>
  <c r="X31" i="6"/>
  <c r="D14" i="6"/>
  <c r="D24" i="6"/>
  <c r="C20" i="11" s="1"/>
  <c r="D31" i="6"/>
  <c r="C21" i="11" s="1"/>
  <c r="H14" i="6"/>
  <c r="H24" i="6"/>
  <c r="H31" i="6"/>
  <c r="Q14" i="6"/>
  <c r="Q48" i="6" s="1"/>
  <c r="U14" i="6"/>
  <c r="U48" i="6" s="1"/>
  <c r="U31" i="6"/>
  <c r="D17" i="8"/>
  <c r="C25" i="11" s="1"/>
  <c r="D32" i="8"/>
  <c r="C26" i="11" s="1"/>
  <c r="D40" i="8"/>
  <c r="C27" i="11" s="1"/>
  <c r="N17" i="8"/>
  <c r="H25" i="11" s="1"/>
  <c r="N32" i="8"/>
  <c r="Q32" i="8"/>
  <c r="J26" i="11" s="1"/>
  <c r="T2" i="8"/>
  <c r="O2" i="8"/>
  <c r="M2" i="8"/>
  <c r="C9" i="11"/>
  <c r="C30" i="11" s="1"/>
  <c r="D9" i="4"/>
  <c r="D17" i="4"/>
  <c r="C11" i="11" s="1"/>
  <c r="D24" i="4"/>
  <c r="C12" i="11" s="1"/>
  <c r="D31" i="4"/>
  <c r="C13" i="11" s="1"/>
  <c r="D10" i="5"/>
  <c r="C14" i="11" s="1"/>
  <c r="D21" i="5"/>
  <c r="C15" i="11" s="1"/>
  <c r="D32" i="5"/>
  <c r="C17" i="11" s="1"/>
  <c r="D13" i="7"/>
  <c r="C22" i="11" s="1"/>
  <c r="D21" i="7"/>
  <c r="C23" i="11" s="1"/>
  <c r="D31" i="7"/>
  <c r="C24" i="11" s="1"/>
  <c r="H9" i="4"/>
  <c r="H17" i="4"/>
  <c r="F11" i="11" s="1"/>
  <c r="H24" i="4"/>
  <c r="F12" i="11" s="1"/>
  <c r="H31" i="4"/>
  <c r="F13" i="11" s="1"/>
  <c r="H10" i="5"/>
  <c r="F14" i="11" s="1"/>
  <c r="H21" i="5"/>
  <c r="F15" i="11" s="1"/>
  <c r="F16" i="11"/>
  <c r="H43" i="5"/>
  <c r="F18" i="11" s="1"/>
  <c r="H13" i="7"/>
  <c r="F22" i="11" s="1"/>
  <c r="H21" i="7"/>
  <c r="F23" i="11"/>
  <c r="H31" i="7"/>
  <c r="N31" i="4"/>
  <c r="H13" i="11" s="1"/>
  <c r="N24" i="4"/>
  <c r="H12" i="11" s="1"/>
  <c r="N17" i="4"/>
  <c r="H11" i="11" s="1"/>
  <c r="N9" i="4"/>
  <c r="N10" i="5"/>
  <c r="H14" i="11" s="1"/>
  <c r="H15" i="11"/>
  <c r="N27" i="5"/>
  <c r="H16" i="11" s="1"/>
  <c r="N32" i="5"/>
  <c r="H17" i="11" s="1"/>
  <c r="N43" i="5"/>
  <c r="H18" i="11" s="1"/>
  <c r="N13" i="7"/>
  <c r="H22" i="11" s="1"/>
  <c r="N21" i="7"/>
  <c r="H23" i="11" s="1"/>
  <c r="H24" i="11"/>
  <c r="Q9" i="4"/>
  <c r="Q17" i="4"/>
  <c r="J11" i="11" s="1"/>
  <c r="Q24" i="4"/>
  <c r="J12" i="11" s="1"/>
  <c r="Q21" i="5"/>
  <c r="J15" i="11" s="1"/>
  <c r="Q27" i="5"/>
  <c r="Q32" i="5"/>
  <c r="J17" i="11"/>
  <c r="Q43" i="5"/>
  <c r="J18" i="11" s="1"/>
  <c r="Q21" i="7"/>
  <c r="J23" i="11" s="1"/>
  <c r="J13" i="11"/>
  <c r="J20" i="11"/>
  <c r="J21" i="11"/>
  <c r="L26" i="11"/>
  <c r="U24" i="4"/>
  <c r="L12" i="11" s="1"/>
  <c r="U17" i="4"/>
  <c r="L11" i="11" s="1"/>
  <c r="U9" i="4"/>
  <c r="U21" i="5"/>
  <c r="L15" i="11" s="1"/>
  <c r="U27" i="5"/>
  <c r="L16" i="11" s="1"/>
  <c r="U32" i="5"/>
  <c r="L17" i="11" s="1"/>
  <c r="U13" i="7"/>
  <c r="L22" i="11" s="1"/>
  <c r="U31" i="7"/>
  <c r="L24" i="11" s="1"/>
  <c r="L20" i="11"/>
  <c r="L21" i="11"/>
  <c r="X9" i="4"/>
  <c r="X17" i="4"/>
  <c r="N11" i="11" s="1"/>
  <c r="X24" i="4"/>
  <c r="N12" i="11" s="1"/>
  <c r="X31" i="4"/>
  <c r="N13" i="11" s="1"/>
  <c r="X43" i="5"/>
  <c r="N18" i="11" s="1"/>
  <c r="N17" i="11"/>
  <c r="N16" i="11"/>
  <c r="X21" i="5"/>
  <c r="N15" i="11" s="1"/>
  <c r="X21" i="7"/>
  <c r="N23" i="11" s="1"/>
  <c r="N24" i="11"/>
  <c r="A2" i="8"/>
  <c r="M2" i="4"/>
  <c r="D26" i="5"/>
  <c r="D27" i="5"/>
  <c r="C16" i="11" s="1"/>
  <c r="F17" i="11"/>
  <c r="T2" i="6"/>
  <c r="O2" i="6"/>
  <c r="M2" i="6"/>
  <c r="U31" i="4"/>
  <c r="L13" i="11" s="1"/>
  <c r="A2" i="6"/>
  <c r="T2" i="7"/>
  <c r="O2" i="7"/>
  <c r="M2" i="7"/>
  <c r="A2" i="7"/>
  <c r="T2" i="5"/>
  <c r="O2" i="5"/>
  <c r="M2" i="5"/>
  <c r="A2" i="5"/>
  <c r="T2" i="4"/>
  <c r="O2" i="4"/>
  <c r="C31" i="4"/>
  <c r="B13" i="11" s="1"/>
  <c r="K9" i="11"/>
  <c r="M28" i="11"/>
  <c r="O28" i="11" s="1"/>
  <c r="M24" i="11"/>
  <c r="W21" i="7"/>
  <c r="W31" i="6"/>
  <c r="M21" i="11" s="1"/>
  <c r="W24" i="6"/>
  <c r="M20" i="11" s="1"/>
  <c r="M19" i="11"/>
  <c r="W43" i="5"/>
  <c r="M18" i="11" s="1"/>
  <c r="M17" i="11"/>
  <c r="W31" i="4"/>
  <c r="M13" i="11" s="1"/>
  <c r="W24" i="4"/>
  <c r="M12" i="11" s="1"/>
  <c r="W17" i="4"/>
  <c r="M11" i="11" s="1"/>
  <c r="W9" i="4"/>
  <c r="M10" i="11" s="1"/>
  <c r="M9" i="11"/>
  <c r="M30" i="11" s="1"/>
  <c r="K26" i="11"/>
  <c r="K24" i="11"/>
  <c r="S13" i="7"/>
  <c r="K22" i="11" s="1"/>
  <c r="S31" i="6"/>
  <c r="K21" i="11"/>
  <c r="K20" i="11"/>
  <c r="S14" i="6"/>
  <c r="K19" i="11" s="1"/>
  <c r="S43" i="5"/>
  <c r="K18" i="11" s="1"/>
  <c r="S32" i="5"/>
  <c r="K17" i="11"/>
  <c r="S27" i="5"/>
  <c r="K16" i="11" s="1"/>
  <c r="S21" i="5"/>
  <c r="K15" i="11"/>
  <c r="S31" i="4"/>
  <c r="K13" i="11"/>
  <c r="S24" i="4"/>
  <c r="K12" i="11" s="1"/>
  <c r="S17" i="4"/>
  <c r="K11" i="11" s="1"/>
  <c r="S9" i="4"/>
  <c r="P32" i="8"/>
  <c r="I26" i="11" s="1"/>
  <c r="I24" i="11"/>
  <c r="P21" i="7"/>
  <c r="I23" i="11" s="1"/>
  <c r="P13" i="7"/>
  <c r="I22" i="11" s="1"/>
  <c r="I21" i="11"/>
  <c r="I20" i="11"/>
  <c r="P43" i="5"/>
  <c r="I18" i="11" s="1"/>
  <c r="P32" i="5"/>
  <c r="I17" i="11" s="1"/>
  <c r="P27" i="5"/>
  <c r="P21" i="5"/>
  <c r="I15" i="11" s="1"/>
  <c r="I13" i="11"/>
  <c r="P24" i="4"/>
  <c r="I12" i="11" s="1"/>
  <c r="P17" i="4"/>
  <c r="I11" i="11" s="1"/>
  <c r="I10" i="11"/>
  <c r="L32" i="8"/>
  <c r="L17" i="8"/>
  <c r="G25" i="11" s="1"/>
  <c r="G24" i="11"/>
  <c r="G23" i="11"/>
  <c r="G22" i="11"/>
  <c r="L31" i="6"/>
  <c r="G21" i="11" s="1"/>
  <c r="L24" i="6"/>
  <c r="G20" i="11" s="1"/>
  <c r="G19" i="11"/>
  <c r="L43" i="5"/>
  <c r="G18" i="11" s="1"/>
  <c r="L32" i="5"/>
  <c r="G17" i="11"/>
  <c r="L27" i="5"/>
  <c r="G16" i="11" s="1"/>
  <c r="G15" i="11"/>
  <c r="L10" i="5"/>
  <c r="G14" i="11"/>
  <c r="L31" i="4"/>
  <c r="G13" i="11"/>
  <c r="L24" i="4"/>
  <c r="G12" i="11" s="1"/>
  <c r="L17" i="4"/>
  <c r="G11" i="11" s="1"/>
  <c r="L9" i="4"/>
  <c r="G10" i="11" s="1"/>
  <c r="G9" i="11"/>
  <c r="G30" i="11" s="1"/>
  <c r="G40" i="8"/>
  <c r="E27" i="11" s="1"/>
  <c r="G17" i="8"/>
  <c r="E25" i="11" s="1"/>
  <c r="G21" i="7"/>
  <c r="E23" i="11" s="1"/>
  <c r="G13" i="7"/>
  <c r="E22" i="11" s="1"/>
  <c r="G31" i="6"/>
  <c r="E21" i="11" s="1"/>
  <c r="G24" i="6"/>
  <c r="E20" i="11" s="1"/>
  <c r="G14" i="6"/>
  <c r="E19" i="11" s="1"/>
  <c r="G43" i="5"/>
  <c r="E18" i="11" s="1"/>
  <c r="E17" i="11"/>
  <c r="G27" i="5"/>
  <c r="E16" i="11" s="1"/>
  <c r="G21" i="5"/>
  <c r="E15" i="11" s="1"/>
  <c r="G10" i="5"/>
  <c r="E14" i="11" s="1"/>
  <c r="G31" i="4"/>
  <c r="G24" i="4"/>
  <c r="E12" i="11" s="1"/>
  <c r="G17" i="4"/>
  <c r="E11" i="11" s="1"/>
  <c r="G9" i="4"/>
  <c r="E10" i="11" s="1"/>
  <c r="C32" i="8"/>
  <c r="C17" i="8"/>
  <c r="C21" i="7"/>
  <c r="C13" i="7"/>
  <c r="B22" i="11" s="1"/>
  <c r="C31" i="6"/>
  <c r="C24" i="6"/>
  <c r="B20" i="11" s="1"/>
  <c r="C14" i="6"/>
  <c r="B19" i="11" s="1"/>
  <c r="C32" i="5"/>
  <c r="C27" i="5"/>
  <c r="B16" i="11" s="1"/>
  <c r="C21" i="5"/>
  <c r="B15" i="11" s="1"/>
  <c r="C10" i="5"/>
  <c r="C24" i="4"/>
  <c r="B12" i="11" s="1"/>
  <c r="C17" i="4"/>
  <c r="B11" i="11" s="1"/>
  <c r="C9" i="4"/>
  <c r="B10" i="11" s="1"/>
  <c r="B9" i="11"/>
  <c r="P14" i="6"/>
  <c r="I19" i="11" s="1"/>
  <c r="T2" i="3"/>
  <c r="O2" i="3"/>
  <c r="M2" i="3"/>
  <c r="A2" i="3"/>
  <c r="F20" i="11"/>
  <c r="H10" i="11"/>
  <c r="N21" i="11"/>
  <c r="F21" i="11"/>
  <c r="J14" i="11"/>
  <c r="L44" i="7"/>
  <c r="L25" i="11" l="1"/>
  <c r="U34" i="8"/>
  <c r="Q44" i="7"/>
  <c r="X48" i="6"/>
  <c r="N48" i="6"/>
  <c r="H48" i="6"/>
  <c r="U46" i="5"/>
  <c r="N10" i="11"/>
  <c r="X45" i="4"/>
  <c r="U45" i="4"/>
  <c r="L10" i="11"/>
  <c r="J10" i="11"/>
  <c r="Q45" i="4"/>
  <c r="N45" i="4"/>
  <c r="F10" i="11"/>
  <c r="H45" i="4"/>
  <c r="C10" i="11"/>
  <c r="D45" i="4"/>
  <c r="H46" i="5"/>
  <c r="H34" i="8"/>
  <c r="K10" i="11"/>
  <c r="A32" i="5"/>
  <c r="W48" i="6"/>
  <c r="N34" i="8"/>
  <c r="P44" i="8"/>
  <c r="P34" i="8"/>
  <c r="N44" i="7"/>
  <c r="X44" i="7"/>
  <c r="H44" i="7"/>
  <c r="P46" i="5"/>
  <c r="D48" i="6"/>
  <c r="F24" i="11"/>
  <c r="L19" i="11"/>
  <c r="J19" i="11"/>
  <c r="F19" i="11"/>
  <c r="P21" i="11"/>
  <c r="P13" i="11"/>
  <c r="P11" i="11"/>
  <c r="P20" i="11"/>
  <c r="P14" i="11"/>
  <c r="P17" i="11"/>
  <c r="P25" i="11"/>
  <c r="P18" i="11"/>
  <c r="P22" i="11"/>
  <c r="W44" i="7"/>
  <c r="G44" i="7"/>
  <c r="O20" i="11"/>
  <c r="A10" i="5"/>
  <c r="P48" i="6"/>
  <c r="M23" i="11"/>
  <c r="U44" i="7"/>
  <c r="A31" i="6"/>
  <c r="G48" i="6"/>
  <c r="O27" i="11"/>
  <c r="E13" i="11"/>
  <c r="E31" i="11" s="1"/>
  <c r="P23" i="11"/>
  <c r="K25" i="11"/>
  <c r="K31" i="11" s="1"/>
  <c r="L44" i="8"/>
  <c r="S44" i="7"/>
  <c r="S48" i="6"/>
  <c r="A24" i="6"/>
  <c r="C19" i="11"/>
  <c r="B14" i="11"/>
  <c r="O14" i="11" s="1"/>
  <c r="P12" i="11"/>
  <c r="F2" i="3"/>
  <c r="F9" i="11"/>
  <c r="H9" i="11"/>
  <c r="H30" i="11" s="1"/>
  <c r="Q44" i="8"/>
  <c r="N31" i="11"/>
  <c r="N29" i="11"/>
  <c r="M32" i="11" s="1"/>
  <c r="P27" i="11"/>
  <c r="Q34" i="8"/>
  <c r="F26" i="11"/>
  <c r="D34" i="8"/>
  <c r="N46" i="5"/>
  <c r="X46" i="5"/>
  <c r="P15" i="11"/>
  <c r="A21" i="5"/>
  <c r="D44" i="7"/>
  <c r="D46" i="5"/>
  <c r="P44" i="7"/>
  <c r="J24" i="11"/>
  <c r="H26" i="11"/>
  <c r="Q46" i="5"/>
  <c r="I16" i="11"/>
  <c r="I29" i="11" s="1"/>
  <c r="J16" i="11"/>
  <c r="W34" i="8"/>
  <c r="X44" i="8"/>
  <c r="W44" i="8"/>
  <c r="M25" i="11"/>
  <c r="S34" i="8"/>
  <c r="G34" i="8"/>
  <c r="G44" i="8"/>
  <c r="L34" i="8"/>
  <c r="G26" i="11"/>
  <c r="G31" i="11" s="1"/>
  <c r="A32" i="8"/>
  <c r="A40" i="8"/>
  <c r="C44" i="8"/>
  <c r="B26" i="11"/>
  <c r="B25" i="11"/>
  <c r="C34" i="8"/>
  <c r="A17" i="8"/>
  <c r="O22" i="11"/>
  <c r="A31" i="7"/>
  <c r="A13" i="7"/>
  <c r="C44" i="7"/>
  <c r="B21" i="11"/>
  <c r="O21" i="11" s="1"/>
  <c r="C48" i="6"/>
  <c r="W46" i="5"/>
  <c r="M16" i="11"/>
  <c r="O15" i="11"/>
  <c r="S46" i="5"/>
  <c r="G46" i="5"/>
  <c r="O18" i="11"/>
  <c r="L46" i="5"/>
  <c r="A43" i="5"/>
  <c r="B17" i="11"/>
  <c r="O17" i="11" s="1"/>
  <c r="A27" i="5"/>
  <c r="C46" i="5"/>
  <c r="O12" i="11"/>
  <c r="O10" i="11"/>
  <c r="A31" i="4"/>
  <c r="A24" i="4"/>
  <c r="A17" i="4"/>
  <c r="A9" i="4"/>
  <c r="O9" i="11"/>
  <c r="A44" i="3"/>
  <c r="A14" i="6"/>
  <c r="O19" i="11"/>
  <c r="L48" i="6"/>
  <c r="X34" i="8"/>
  <c r="O24" i="11"/>
  <c r="B23" i="11"/>
  <c r="A21" i="7"/>
  <c r="O11" i="11"/>
  <c r="H44" i="8"/>
  <c r="N44" i="8"/>
  <c r="D44" i="8"/>
  <c r="L31" i="11" l="1"/>
  <c r="F2" i="6"/>
  <c r="P10" i="11"/>
  <c r="P24" i="11"/>
  <c r="F2" i="7"/>
  <c r="L29" i="11"/>
  <c r="K32" i="11" s="1"/>
  <c r="P19" i="11"/>
  <c r="F31" i="11"/>
  <c r="C31" i="11"/>
  <c r="C29" i="11"/>
  <c r="E29" i="11"/>
  <c r="O13" i="11"/>
  <c r="O23" i="11"/>
  <c r="M31" i="11"/>
  <c r="K29" i="11"/>
  <c r="E46" i="8"/>
  <c r="P9" i="11"/>
  <c r="O25" i="11"/>
  <c r="M29" i="11"/>
  <c r="O46" i="8"/>
  <c r="A44" i="7"/>
  <c r="R46" i="8"/>
  <c r="P30" i="11"/>
  <c r="F29" i="11"/>
  <c r="E32" i="11" s="1"/>
  <c r="P26" i="11"/>
  <c r="C48" i="11" s="1"/>
  <c r="B48" i="11" s="1"/>
  <c r="V46" i="8"/>
  <c r="F2" i="5"/>
  <c r="F2" i="4"/>
  <c r="I46" i="8"/>
  <c r="H29" i="11"/>
  <c r="G32" i="11" s="1"/>
  <c r="H31" i="11"/>
  <c r="I31" i="11"/>
  <c r="J31" i="11"/>
  <c r="P16" i="11"/>
  <c r="J29" i="11"/>
  <c r="I32" i="11" s="1"/>
  <c r="F2" i="8"/>
  <c r="A44" i="8"/>
  <c r="G29" i="11"/>
  <c r="O26" i="11"/>
  <c r="A48" i="6"/>
  <c r="O16" i="11"/>
  <c r="A46" i="5"/>
  <c r="B46" i="8"/>
  <c r="A45" i="4"/>
  <c r="B29" i="11"/>
  <c r="O30" i="11"/>
  <c r="B31" i="11"/>
  <c r="P29" i="11" l="1"/>
  <c r="I2" i="8" s="1"/>
  <c r="B32" i="11"/>
  <c r="O32" i="11" s="1"/>
  <c r="E3" i="11" s="1"/>
  <c r="O29" i="11"/>
  <c r="P31" i="11"/>
  <c r="O31" i="11"/>
  <c r="A46" i="8"/>
  <c r="B3" i="11" l="1"/>
  <c r="I2" i="5"/>
  <c r="I2" i="7"/>
  <c r="I2" i="6"/>
  <c r="I2" i="4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<sst xmlns="http://schemas.openxmlformats.org/spreadsheetml/2006/main" count="1142" uniqueCount="639">
  <si>
    <t>伊予市</t>
    <rPh sb="0" eb="3">
      <t>イヨシ</t>
    </rPh>
    <phoneticPr fontId="3"/>
  </si>
  <si>
    <t>伊予郡</t>
    <rPh sb="0" eb="3">
      <t>イヨグン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</si>
  <si>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</si>
  <si>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宇和島市</t>
    <rPh sb="0" eb="4">
      <t>ウワジマシ</t>
    </rPh>
    <phoneticPr fontId="3"/>
  </si>
  <si>
    <t>北宇和郡</t>
    <rPh sb="0" eb="1">
      <t>キタ</t>
    </rPh>
    <rPh sb="1" eb="3">
      <t>ウワ</t>
    </rPh>
    <rPh sb="3" eb="4">
      <t>グン</t>
    </rPh>
    <phoneticPr fontId="3"/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</si>
  <si>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</si>
  <si>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</si>
  <si>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配布数</t>
    <rPh sb="0" eb="2">
      <t>ハイフ</t>
    </rPh>
    <rPh sb="2" eb="3">
      <t>スウ</t>
    </rPh>
    <phoneticPr fontId="3"/>
  </si>
  <si>
    <t>奥道後（合）</t>
    <rPh sb="0" eb="1">
      <t>オク</t>
    </rPh>
    <rPh sb="1" eb="3">
      <t>ドウゴ</t>
    </rPh>
    <rPh sb="4" eb="5">
      <t>ア</t>
    </rPh>
    <phoneticPr fontId="3"/>
  </si>
  <si>
    <t>計</t>
    <rPh sb="0" eb="1">
      <t>ケイ</t>
    </rPh>
    <phoneticPr fontId="3"/>
  </si>
  <si>
    <t>松山西</t>
    <rPh sb="0" eb="2">
      <t>マツヤマ</t>
    </rPh>
    <rPh sb="2" eb="3">
      <t>ニシ</t>
    </rPh>
    <phoneticPr fontId="3"/>
  </si>
  <si>
    <t>松山北</t>
    <rPh sb="0" eb="2">
      <t>マツヤマ</t>
    </rPh>
    <rPh sb="2" eb="3">
      <t>キタ</t>
    </rPh>
    <phoneticPr fontId="3"/>
  </si>
  <si>
    <t>奥道後（愛）</t>
    <rPh sb="0" eb="1">
      <t>オク</t>
    </rPh>
    <rPh sb="1" eb="3">
      <t>ドウゴ</t>
    </rPh>
    <rPh sb="4" eb="5">
      <t>アイ</t>
    </rPh>
    <phoneticPr fontId="3"/>
  </si>
  <si>
    <t>三津東</t>
    <rPh sb="0" eb="2">
      <t>ミツ</t>
    </rPh>
    <rPh sb="2" eb="3">
      <t>ヒガシ</t>
    </rPh>
    <phoneticPr fontId="3"/>
  </si>
  <si>
    <t>三津西</t>
    <rPh sb="0" eb="2">
      <t>ミツ</t>
    </rPh>
    <rPh sb="2" eb="3">
      <t>ニシ</t>
    </rPh>
    <phoneticPr fontId="3"/>
  </si>
  <si>
    <t>石井東（合）</t>
    <rPh sb="0" eb="2">
      <t>イシイ</t>
    </rPh>
    <rPh sb="2" eb="3">
      <t>ヒガシ</t>
    </rPh>
    <rPh sb="4" eb="5">
      <t>ア</t>
    </rPh>
    <phoneticPr fontId="3"/>
  </si>
  <si>
    <t>石井西（合）</t>
    <rPh sb="0" eb="2">
      <t>イシイ</t>
    </rPh>
    <rPh sb="2" eb="3">
      <t>ニシ</t>
    </rPh>
    <rPh sb="4" eb="5">
      <t>ア</t>
    </rPh>
    <phoneticPr fontId="3"/>
  </si>
  <si>
    <t>石井南（合）</t>
    <rPh sb="0" eb="2">
      <t>イシイ</t>
    </rPh>
    <rPh sb="2" eb="3">
      <t>ミナミ</t>
    </rPh>
    <rPh sb="4" eb="5">
      <t>ア</t>
    </rPh>
    <phoneticPr fontId="3"/>
  </si>
  <si>
    <t>石井南（愛）</t>
    <rPh sb="0" eb="2">
      <t>イシイ</t>
    </rPh>
    <rPh sb="2" eb="3">
      <t>ミナミ</t>
    </rPh>
    <rPh sb="4" eb="5">
      <t>アイ</t>
    </rPh>
    <phoneticPr fontId="3"/>
  </si>
  <si>
    <t>石井東（愛）</t>
    <rPh sb="0" eb="2">
      <t>イシイ</t>
    </rPh>
    <rPh sb="2" eb="3">
      <t>ヒガシ</t>
    </rPh>
    <rPh sb="4" eb="5">
      <t>アイ</t>
    </rPh>
    <phoneticPr fontId="3"/>
  </si>
  <si>
    <t>ページ合計</t>
    <rPh sb="3" eb="5">
      <t>ゴウケイ</t>
    </rPh>
    <phoneticPr fontId="3"/>
  </si>
  <si>
    <t>伊予東</t>
    <rPh sb="0" eb="2">
      <t>イヨ</t>
    </rPh>
    <rPh sb="2" eb="3">
      <t>ヒガシ</t>
    </rPh>
    <phoneticPr fontId="3"/>
  </si>
  <si>
    <t>伊予南</t>
    <rPh sb="0" eb="2">
      <t>イヨ</t>
    </rPh>
    <rPh sb="2" eb="3">
      <t>ミナミ</t>
    </rPh>
    <phoneticPr fontId="3"/>
  </si>
  <si>
    <t>北伊予（松前）</t>
    <rPh sb="0" eb="3">
      <t>キタイヨ</t>
    </rPh>
    <rPh sb="4" eb="6">
      <t>マツマエ</t>
    </rPh>
    <phoneticPr fontId="3"/>
  </si>
  <si>
    <t>畑野川</t>
    <rPh sb="0" eb="2">
      <t>ハタノ</t>
    </rPh>
    <rPh sb="2" eb="3">
      <t>カワ</t>
    </rPh>
    <phoneticPr fontId="3"/>
  </si>
  <si>
    <t>父二峰</t>
    <rPh sb="0" eb="1">
      <t>チチ</t>
    </rPh>
    <rPh sb="1" eb="3">
      <t>フタミネ</t>
    </rPh>
    <phoneticPr fontId="3"/>
  </si>
  <si>
    <t>上浮穴郡</t>
    <rPh sb="0" eb="1">
      <t>カミ</t>
    </rPh>
    <rPh sb="1" eb="2">
      <t>ウキ</t>
    </rPh>
    <rPh sb="2" eb="3">
      <t>アナ</t>
    </rPh>
    <rPh sb="3" eb="4">
      <t>グン</t>
    </rPh>
    <phoneticPr fontId="3"/>
  </si>
  <si>
    <t>鹿野川</t>
    <rPh sb="0" eb="2">
      <t>シカノ</t>
    </rPh>
    <rPh sb="2" eb="3">
      <t>カワ</t>
    </rPh>
    <phoneticPr fontId="3"/>
  </si>
  <si>
    <t>八多喜</t>
    <rPh sb="0" eb="1">
      <t>ハチ</t>
    </rPh>
    <rPh sb="1" eb="2">
      <t>オオ</t>
    </rPh>
    <rPh sb="2" eb="3">
      <t>キ</t>
    </rPh>
    <phoneticPr fontId="3"/>
  </si>
  <si>
    <t>卯之町</t>
    <rPh sb="0" eb="3">
      <t>ウノマチ</t>
    </rPh>
    <phoneticPr fontId="3"/>
  </si>
  <si>
    <t>八幡浜</t>
    <rPh sb="0" eb="2">
      <t>ヤハタ</t>
    </rPh>
    <rPh sb="2" eb="3">
      <t>ハマ</t>
    </rPh>
    <phoneticPr fontId="3"/>
  </si>
  <si>
    <t>保内川之石</t>
    <rPh sb="0" eb="1">
      <t>ホ</t>
    </rPh>
    <rPh sb="1" eb="2">
      <t>ウチ</t>
    </rPh>
    <rPh sb="2" eb="5">
      <t>カワノイシ</t>
    </rPh>
    <phoneticPr fontId="3"/>
  </si>
  <si>
    <t>八多喜(朝)</t>
    <rPh sb="0" eb="1">
      <t>ハチ</t>
    </rPh>
    <rPh sb="1" eb="3">
      <t>タキ</t>
    </rPh>
    <rPh sb="4" eb="5">
      <t>アサ</t>
    </rPh>
    <phoneticPr fontId="3"/>
  </si>
  <si>
    <t>卯之町(朝)</t>
    <rPh sb="0" eb="3">
      <t>ウノマチ</t>
    </rPh>
    <rPh sb="4" eb="5">
      <t>アサ</t>
    </rPh>
    <phoneticPr fontId="3"/>
  </si>
  <si>
    <t>卯之町(合)</t>
    <rPh sb="0" eb="3">
      <t>ウノマチ</t>
    </rPh>
    <rPh sb="4" eb="5">
      <t>ゴウ</t>
    </rPh>
    <phoneticPr fontId="3"/>
  </si>
  <si>
    <t>八多喜(合)</t>
    <rPh sb="0" eb="1">
      <t>ハチ</t>
    </rPh>
    <rPh sb="1" eb="3">
      <t>タキ</t>
    </rPh>
    <rPh sb="4" eb="5">
      <t>ゴウ</t>
    </rPh>
    <phoneticPr fontId="3"/>
  </si>
  <si>
    <t>宇和島中央</t>
    <rPh sb="0" eb="3">
      <t>ウワジマ</t>
    </rPh>
    <rPh sb="3" eb="5">
      <t>チュウオウ</t>
    </rPh>
    <phoneticPr fontId="3"/>
  </si>
  <si>
    <t>宇和島西</t>
    <rPh sb="0" eb="3">
      <t>ウワジマ</t>
    </rPh>
    <rPh sb="3" eb="4">
      <t>ニシ</t>
    </rPh>
    <phoneticPr fontId="3"/>
  </si>
  <si>
    <t>宇和島南</t>
    <rPh sb="0" eb="3">
      <t>ウワジマ</t>
    </rPh>
    <rPh sb="3" eb="4">
      <t>ミナミ</t>
    </rPh>
    <phoneticPr fontId="3"/>
  </si>
  <si>
    <t>宇和島</t>
    <rPh sb="0" eb="3">
      <t>ウワジマ</t>
    </rPh>
    <phoneticPr fontId="3"/>
  </si>
  <si>
    <t>一本松</t>
    <rPh sb="0" eb="3">
      <t>イッポンマツ</t>
    </rPh>
    <phoneticPr fontId="3"/>
  </si>
  <si>
    <t>南宇和</t>
    <rPh sb="0" eb="3">
      <t>ミナミウワ</t>
    </rPh>
    <phoneticPr fontId="3"/>
  </si>
  <si>
    <t>多喜浜</t>
    <rPh sb="0" eb="3">
      <t>タキハマ</t>
    </rPh>
    <phoneticPr fontId="3"/>
  </si>
  <si>
    <t>新居浜東</t>
    <rPh sb="0" eb="3">
      <t>ニイハマ</t>
    </rPh>
    <rPh sb="3" eb="4">
      <t>ヒガシ</t>
    </rPh>
    <phoneticPr fontId="3"/>
  </si>
  <si>
    <t>新居浜南</t>
    <rPh sb="0" eb="3">
      <t>ニイハマ</t>
    </rPh>
    <rPh sb="3" eb="4">
      <t>ミナミ</t>
    </rPh>
    <phoneticPr fontId="3"/>
  </si>
  <si>
    <t>新居浜西</t>
    <rPh sb="0" eb="3">
      <t>ニイハマ</t>
    </rPh>
    <rPh sb="3" eb="4">
      <t>ニシ</t>
    </rPh>
    <phoneticPr fontId="3"/>
  </si>
  <si>
    <t>西条南</t>
    <rPh sb="0" eb="2">
      <t>サイジョウ</t>
    </rPh>
    <rPh sb="2" eb="3">
      <t>ミナミ</t>
    </rPh>
    <phoneticPr fontId="3"/>
  </si>
  <si>
    <t>西条東</t>
    <rPh sb="0" eb="3">
      <t>サイジョウヒガシ</t>
    </rPh>
    <phoneticPr fontId="3"/>
  </si>
  <si>
    <t>今治西</t>
    <rPh sb="0" eb="2">
      <t>イマバリ</t>
    </rPh>
    <rPh sb="2" eb="3">
      <t>ニシ</t>
    </rPh>
    <phoneticPr fontId="3"/>
  </si>
  <si>
    <t>今治南</t>
    <rPh sb="0" eb="2">
      <t>イマバリ</t>
    </rPh>
    <rPh sb="2" eb="3">
      <t>ミナミ</t>
    </rPh>
    <phoneticPr fontId="3"/>
  </si>
  <si>
    <t>新居浜北</t>
    <rPh sb="0" eb="3">
      <t>ニイハマ</t>
    </rPh>
    <rPh sb="3" eb="4">
      <t>キタ</t>
    </rPh>
    <phoneticPr fontId="3"/>
  </si>
  <si>
    <t>西条東</t>
    <rPh sb="0" eb="2">
      <t>サイジョウ</t>
    </rPh>
    <rPh sb="2" eb="3">
      <t>ヒガシ</t>
    </rPh>
    <phoneticPr fontId="3"/>
  </si>
  <si>
    <t>新居浜上</t>
    <rPh sb="0" eb="3">
      <t>ニイハマ</t>
    </rPh>
    <rPh sb="3" eb="4">
      <t>カミ</t>
    </rPh>
    <phoneticPr fontId="3"/>
  </si>
  <si>
    <t>西条中部</t>
    <rPh sb="0" eb="2">
      <t>サイジョウ</t>
    </rPh>
    <rPh sb="2" eb="4">
      <t>チュウブ</t>
    </rPh>
    <phoneticPr fontId="3"/>
  </si>
  <si>
    <t>野ノ江</t>
    <rPh sb="0" eb="1">
      <t>ノ</t>
    </rPh>
    <rPh sb="2" eb="3">
      <t>エ</t>
    </rPh>
    <phoneticPr fontId="3"/>
  </si>
  <si>
    <t>志津見</t>
    <rPh sb="0" eb="1">
      <t>シ</t>
    </rPh>
    <rPh sb="1" eb="2">
      <t>ツ</t>
    </rPh>
    <rPh sb="2" eb="3">
      <t>ミ</t>
    </rPh>
    <phoneticPr fontId="3"/>
  </si>
  <si>
    <t>伯方中央</t>
    <rPh sb="0" eb="1">
      <t>ハク</t>
    </rPh>
    <rPh sb="1" eb="2">
      <t>カタ</t>
    </rPh>
    <rPh sb="2" eb="4">
      <t>チュウオウ</t>
    </rPh>
    <phoneticPr fontId="3"/>
  </si>
  <si>
    <t>川之江(読）</t>
    <rPh sb="0" eb="3">
      <t>カワノエ</t>
    </rPh>
    <rPh sb="4" eb="5">
      <t>ヨ</t>
    </rPh>
    <phoneticPr fontId="3"/>
  </si>
  <si>
    <t>今治南(合)</t>
    <rPh sb="0" eb="2">
      <t>イマバリ</t>
    </rPh>
    <rPh sb="2" eb="3">
      <t>ミナミ</t>
    </rPh>
    <rPh sb="4" eb="5">
      <t>ゴウ</t>
    </rPh>
    <phoneticPr fontId="3"/>
  </si>
  <si>
    <t>瀬戸崎(合)</t>
    <rPh sb="0" eb="2">
      <t>セト</t>
    </rPh>
    <rPh sb="2" eb="3">
      <t>サキ</t>
    </rPh>
    <rPh sb="4" eb="5">
      <t>ゴウ</t>
    </rPh>
    <phoneticPr fontId="3"/>
  </si>
  <si>
    <t>野ノ江(愛)</t>
    <rPh sb="0" eb="1">
      <t>ノ</t>
    </rPh>
    <rPh sb="2" eb="3">
      <t>エ</t>
    </rPh>
    <rPh sb="4" eb="5">
      <t>アイ</t>
    </rPh>
    <phoneticPr fontId="3"/>
  </si>
  <si>
    <t>瀬戸崎(愛)</t>
    <rPh sb="0" eb="3">
      <t>セトザキ</t>
    </rPh>
    <rPh sb="4" eb="5">
      <t>アイ</t>
    </rPh>
    <phoneticPr fontId="3"/>
  </si>
  <si>
    <t>瀬戸崎(愛)</t>
    <rPh sb="0" eb="2">
      <t>セト</t>
    </rPh>
    <rPh sb="2" eb="3">
      <t>サキ</t>
    </rPh>
    <rPh sb="4" eb="5">
      <t>アイ</t>
    </rPh>
    <phoneticPr fontId="3"/>
  </si>
  <si>
    <t>松野町</t>
    <rPh sb="0" eb="3">
      <t>マツノチョウ</t>
    </rPh>
    <phoneticPr fontId="3"/>
  </si>
  <si>
    <t>県下合計</t>
    <rPh sb="0" eb="2">
      <t>ケンカ</t>
    </rPh>
    <rPh sb="2" eb="4">
      <t>ゴウケイ</t>
    </rPh>
    <phoneticPr fontId="3"/>
  </si>
  <si>
    <t>愛 媛 新 聞</t>
    <rPh sb="0" eb="1">
      <t>アイ</t>
    </rPh>
    <rPh sb="2" eb="3">
      <t>ヒメ</t>
    </rPh>
    <rPh sb="4" eb="5">
      <t>シン</t>
    </rPh>
    <rPh sb="6" eb="7">
      <t>ブン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</si>
  <si>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</si>
  <si>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</si>
  <si>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</si>
  <si>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</si>
  <si>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</si>
  <si>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部   数</t>
    <rPh sb="0" eb="1">
      <t>ブ</t>
    </rPh>
    <rPh sb="4" eb="5">
      <t>カズ</t>
    </rPh>
    <phoneticPr fontId="3"/>
  </si>
  <si>
    <t>店      名</t>
    <rPh sb="0" eb="1">
      <t>ミセ</t>
    </rPh>
    <rPh sb="7" eb="8">
      <t>メイ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</si>
  <si>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</si>
  <si>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</si>
  <si>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</si>
  <si>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</si>
  <si>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折込指定日</t>
    <rPh sb="0" eb="2">
      <t>オリコミ</t>
    </rPh>
    <rPh sb="2" eb="5">
      <t>シテイビ</t>
    </rPh>
    <phoneticPr fontId="3"/>
  </si>
  <si>
    <t>折込総数</t>
    <rPh sb="0" eb="2">
      <t>オリコミ</t>
    </rPh>
    <rPh sb="2" eb="4">
      <t>ソウスウ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</si>
  <si>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</si>
  <si>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</si>
  <si>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</si>
  <si>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Ｂ４厚紙</t>
    <rPh sb="2" eb="4">
      <t>アツガミ</t>
    </rPh>
    <phoneticPr fontId="3"/>
  </si>
  <si>
    <t>三島西（合）</t>
    <rPh sb="0" eb="2">
      <t>ミシマ</t>
    </rPh>
    <rPh sb="2" eb="3">
      <t>ニシ</t>
    </rPh>
    <rPh sb="4" eb="5">
      <t>ゴウ</t>
    </rPh>
    <phoneticPr fontId="3"/>
  </si>
  <si>
    <t>八幡浜(朝)</t>
    <rPh sb="0" eb="2">
      <t>ヤハタ</t>
    </rPh>
    <rPh sb="2" eb="3">
      <t>ハマ</t>
    </rPh>
    <rPh sb="4" eb="5">
      <t>アサ</t>
    </rPh>
    <phoneticPr fontId="3"/>
  </si>
  <si>
    <t>喜多郡</t>
    <rPh sb="0" eb="2">
      <t>キタ</t>
    </rPh>
    <rPh sb="2" eb="3">
      <t>グン</t>
    </rPh>
    <phoneticPr fontId="3"/>
  </si>
  <si>
    <t>石井西（愛）</t>
    <rPh sb="0" eb="1">
      <t>イシ</t>
    </rPh>
    <rPh sb="1" eb="2">
      <t>イ</t>
    </rPh>
    <rPh sb="2" eb="3">
      <t>ニシ</t>
    </rPh>
    <rPh sb="4" eb="5">
      <t>アイ</t>
    </rPh>
    <phoneticPr fontId="3"/>
  </si>
  <si>
    <t>今治東（島含）</t>
    <rPh sb="0" eb="2">
      <t>イマバリ</t>
    </rPh>
    <rPh sb="2" eb="3">
      <t>ヒガシ</t>
    </rPh>
    <rPh sb="4" eb="5">
      <t>シマ</t>
    </rPh>
    <rPh sb="5" eb="6">
      <t>フク</t>
    </rPh>
    <phoneticPr fontId="3"/>
  </si>
  <si>
    <t>今治東に含む</t>
    <rPh sb="0" eb="2">
      <t>イマバリ</t>
    </rPh>
    <rPh sb="2" eb="3">
      <t>ヒガシ</t>
    </rPh>
    <rPh sb="4" eb="5">
      <t>フク</t>
    </rPh>
    <phoneticPr fontId="3"/>
  </si>
  <si>
    <t>北条東</t>
    <rPh sb="0" eb="2">
      <t>ホウジョウ</t>
    </rPh>
    <rPh sb="2" eb="3">
      <t>ヒガシ</t>
    </rPh>
    <phoneticPr fontId="3"/>
  </si>
  <si>
    <t>北条南</t>
    <rPh sb="0" eb="2">
      <t>ホウジョウ</t>
    </rPh>
    <rPh sb="2" eb="3">
      <t>ミナミ</t>
    </rPh>
    <phoneticPr fontId="3"/>
  </si>
  <si>
    <t>西条西</t>
    <rPh sb="0" eb="2">
      <t>サイジョウ</t>
    </rPh>
    <rPh sb="2" eb="3">
      <t>ニシ</t>
    </rPh>
    <phoneticPr fontId="3"/>
  </si>
  <si>
    <t>佐礼谷(合)</t>
    <rPh sb="0" eb="1">
      <t>サ</t>
    </rPh>
    <rPh sb="1" eb="2">
      <t>レイ</t>
    </rPh>
    <rPh sb="2" eb="3">
      <t>タニ</t>
    </rPh>
    <rPh sb="3" eb="6">
      <t>ゴウ</t>
    </rPh>
    <phoneticPr fontId="3"/>
  </si>
  <si>
    <t>地区</t>
    <rPh sb="0" eb="1">
      <t>チ</t>
    </rPh>
    <rPh sb="1" eb="2">
      <t>ク</t>
    </rPh>
    <phoneticPr fontId="3"/>
  </si>
  <si>
    <t>中   島</t>
    <rPh sb="0" eb="1">
      <t>ナカ</t>
    </rPh>
    <rPh sb="4" eb="5">
      <t>シマ</t>
    </rPh>
    <phoneticPr fontId="3"/>
  </si>
  <si>
    <t>上   灘</t>
    <rPh sb="0" eb="1">
      <t>ウエ</t>
    </rPh>
    <rPh sb="4" eb="5">
      <t>ナダ</t>
    </rPh>
    <phoneticPr fontId="3"/>
  </si>
  <si>
    <t>中   山(愛)</t>
    <rPh sb="0" eb="1">
      <t>ナカ</t>
    </rPh>
    <rPh sb="4" eb="5">
      <t>ヤマ</t>
    </rPh>
    <rPh sb="6" eb="7">
      <t>アイ</t>
    </rPh>
    <phoneticPr fontId="3"/>
  </si>
  <si>
    <t>佐礼谷(愛)</t>
    <rPh sb="0" eb="1">
      <t>サ</t>
    </rPh>
    <rPh sb="1" eb="2">
      <t>レイ</t>
    </rPh>
    <rPh sb="2" eb="3">
      <t>タニ</t>
    </rPh>
    <rPh sb="4" eb="5">
      <t>アイ</t>
    </rPh>
    <phoneticPr fontId="3"/>
  </si>
  <si>
    <t>伊   予（合）</t>
    <rPh sb="0" eb="1">
      <t>イ</t>
    </rPh>
    <rPh sb="4" eb="5">
      <t>ヨ</t>
    </rPh>
    <rPh sb="6" eb="7">
      <t>ア</t>
    </rPh>
    <phoneticPr fontId="3"/>
  </si>
  <si>
    <t>伊   予(読）</t>
    <rPh sb="0" eb="1">
      <t>イ</t>
    </rPh>
    <rPh sb="4" eb="5">
      <t>ヨ</t>
    </rPh>
    <rPh sb="6" eb="7">
      <t>ヨ</t>
    </rPh>
    <phoneticPr fontId="3"/>
  </si>
  <si>
    <t>松山東（合）</t>
    <rPh sb="0" eb="2">
      <t>マツヤマ</t>
    </rPh>
    <rPh sb="2" eb="3">
      <t>ヒガシ</t>
    </rPh>
    <rPh sb="4" eb="5">
      <t>ア</t>
    </rPh>
    <phoneticPr fontId="3"/>
  </si>
  <si>
    <t>徳の森(合)</t>
    <rPh sb="0" eb="1">
      <t>トク</t>
    </rPh>
    <rPh sb="2" eb="3">
      <t>モリ</t>
    </rPh>
    <phoneticPr fontId="3"/>
  </si>
  <si>
    <t>奥道後(愛)</t>
    <rPh sb="0" eb="1">
      <t>オク</t>
    </rPh>
    <rPh sb="1" eb="3">
      <t>ドウゴ</t>
    </rPh>
    <rPh sb="4" eb="5">
      <t>アイ</t>
    </rPh>
    <phoneticPr fontId="3"/>
  </si>
  <si>
    <t>東温市</t>
    <rPh sb="0" eb="1">
      <t>ヒガシ</t>
    </rPh>
    <rPh sb="1" eb="2">
      <t>ユタカ</t>
    </rPh>
    <rPh sb="2" eb="3">
      <t>シ</t>
    </rPh>
    <phoneticPr fontId="3"/>
  </si>
  <si>
    <t>西宇和郡</t>
    <rPh sb="0" eb="3">
      <t>ニシウワ</t>
    </rPh>
    <rPh sb="3" eb="4">
      <t>グン</t>
    </rPh>
    <phoneticPr fontId="3"/>
  </si>
  <si>
    <t>大　洲　市</t>
    <rPh sb="0" eb="1">
      <t>ダイ</t>
    </rPh>
    <rPh sb="2" eb="3">
      <t>シュウ</t>
    </rPh>
    <rPh sb="4" eb="5">
      <t>シ</t>
    </rPh>
    <phoneticPr fontId="3"/>
  </si>
  <si>
    <t>西　予　市</t>
    <rPh sb="0" eb="1">
      <t>セイ</t>
    </rPh>
    <rPh sb="2" eb="3">
      <t>ヨ</t>
    </rPh>
    <rPh sb="4" eb="5">
      <t>シ</t>
    </rPh>
    <phoneticPr fontId="3"/>
  </si>
  <si>
    <t>鬼北町</t>
    <rPh sb="0" eb="1">
      <t>オニ</t>
    </rPh>
    <rPh sb="1" eb="3">
      <t>キタマチ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</si>
  <si>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</si>
  <si>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　条　市</t>
    <rPh sb="0" eb="1">
      <t>ニシ</t>
    </rPh>
    <rPh sb="2" eb="3">
      <t>ジョウ</t>
    </rPh>
    <rPh sb="4" eb="5">
      <t>シ</t>
    </rPh>
    <phoneticPr fontId="3"/>
  </si>
  <si>
    <t>今 治 市</t>
    <rPh sb="0" eb="1">
      <t>イマ</t>
    </rPh>
    <rPh sb="2" eb="3">
      <t>オサム</t>
    </rPh>
    <rPh sb="4" eb="5">
      <t>シ</t>
    </rPh>
    <phoneticPr fontId="3"/>
  </si>
  <si>
    <t>松山東（朝）</t>
    <rPh sb="0" eb="2">
      <t>マツヤマ</t>
    </rPh>
    <rPh sb="2" eb="3">
      <t>ヒガシ</t>
    </rPh>
    <rPh sb="4" eb="5">
      <t>アサ</t>
    </rPh>
    <phoneticPr fontId="3"/>
  </si>
  <si>
    <t>(島嶼部）</t>
    <rPh sb="1" eb="3">
      <t>トウショ</t>
    </rPh>
    <rPh sb="3" eb="4">
      <t>ブ</t>
    </rPh>
    <phoneticPr fontId="3"/>
  </si>
  <si>
    <t>今治市合計</t>
    <rPh sb="0" eb="3">
      <t>イマバリシ</t>
    </rPh>
    <rPh sb="3" eb="5">
      <t>ゴウケイ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</si>
  <si>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</si>
  <si>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</si>
  <si>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</si>
  <si>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</si>
  <si>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</si>
  <si>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</si>
  <si>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備           考</t>
    <rPh sb="0" eb="1">
      <t>ソナエ</t>
    </rPh>
    <rPh sb="12" eb="13">
      <t>コウ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</si>
  <si>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</si>
  <si>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松　山　市　①</t>
    <rPh sb="0" eb="1">
      <t>マツ</t>
    </rPh>
    <rPh sb="2" eb="3">
      <t>ヤマ</t>
    </rPh>
    <rPh sb="4" eb="5">
      <t>シ</t>
    </rPh>
    <phoneticPr fontId="3"/>
  </si>
  <si>
    <t>福音寺（愛）</t>
    <rPh sb="0" eb="1">
      <t>フク</t>
    </rPh>
    <rPh sb="1" eb="2">
      <t>オト</t>
    </rPh>
    <rPh sb="2" eb="3">
      <t>テラ</t>
    </rPh>
    <rPh sb="4" eb="5">
      <t>アイ</t>
    </rPh>
    <phoneticPr fontId="3"/>
  </si>
  <si>
    <t>三島西（読）</t>
    <rPh sb="0" eb="2">
      <t>ミシマ</t>
    </rPh>
    <rPh sb="2" eb="3">
      <t>ニシ</t>
    </rPh>
    <rPh sb="4" eb="5">
      <t>ヨ</t>
    </rPh>
    <phoneticPr fontId="3"/>
  </si>
  <si>
    <t>川之江（合）</t>
    <rPh sb="0" eb="3">
      <t>カワノエ</t>
    </rPh>
    <phoneticPr fontId="3"/>
  </si>
  <si>
    <t>西条中</t>
    <rPh sb="0" eb="1">
      <t>ニシ</t>
    </rPh>
    <rPh sb="1" eb="2">
      <t>ジョウ</t>
    </rPh>
    <rPh sb="2" eb="3">
      <t>ナカ</t>
    </rPh>
    <phoneticPr fontId="3"/>
  </si>
  <si>
    <t>南宇和郡</t>
    <rPh sb="0" eb="1">
      <t>ミナミ</t>
    </rPh>
    <rPh sb="1" eb="3">
      <t>ウワ</t>
    </rPh>
    <rPh sb="3" eb="4">
      <t>グン</t>
    </rPh>
    <phoneticPr fontId="3"/>
  </si>
  <si>
    <t>越智郡</t>
    <rPh sb="0" eb="3">
      <t>オチグン</t>
    </rPh>
    <phoneticPr fontId="3"/>
  </si>
  <si>
    <t>福音寺（合）</t>
    <rPh sb="0" eb="1">
      <t>フク</t>
    </rPh>
    <rPh sb="1" eb="2">
      <t>オト</t>
    </rPh>
    <rPh sb="2" eb="3">
      <t>テラ</t>
    </rPh>
    <phoneticPr fontId="3"/>
  </si>
  <si>
    <t>松山南（合）</t>
    <rPh sb="0" eb="2">
      <t>マツヤマ</t>
    </rPh>
    <rPh sb="2" eb="3">
      <t>ミナミ</t>
    </rPh>
    <phoneticPr fontId="3"/>
  </si>
  <si>
    <t>松山城東（合）</t>
    <rPh sb="0" eb="2">
      <t>マツヤマ</t>
    </rPh>
    <rPh sb="2" eb="3">
      <t>シロ</t>
    </rPh>
    <rPh sb="3" eb="4">
      <t>ヒガシ</t>
    </rPh>
    <rPh sb="5" eb="6">
      <t>ゴウ</t>
    </rPh>
    <phoneticPr fontId="3"/>
  </si>
  <si>
    <t>荏原（砥部）</t>
    <rPh sb="0" eb="1">
      <t>ニン</t>
    </rPh>
    <rPh sb="1" eb="2">
      <t>ハラ</t>
    </rPh>
    <rPh sb="3" eb="4">
      <t>トギ</t>
    </rPh>
    <rPh sb="4" eb="5">
      <t>ブ</t>
    </rPh>
    <phoneticPr fontId="3"/>
  </si>
  <si>
    <t>松山南（朝）</t>
    <rPh sb="0" eb="2">
      <t>マツヤマ</t>
    </rPh>
    <rPh sb="2" eb="3">
      <t>ミナミ</t>
    </rPh>
    <rPh sb="4" eb="5">
      <t>アサ</t>
    </rPh>
    <phoneticPr fontId="3"/>
  </si>
  <si>
    <t>松山城東（朝）</t>
    <rPh sb="0" eb="2">
      <t>マツヤマ</t>
    </rPh>
    <rPh sb="2" eb="3">
      <t>シロ</t>
    </rPh>
    <rPh sb="3" eb="4">
      <t>ヒガシ</t>
    </rPh>
    <rPh sb="5" eb="6">
      <t>アサ</t>
    </rPh>
    <phoneticPr fontId="3"/>
  </si>
  <si>
    <t>今治中央に含む</t>
    <rPh sb="0" eb="2">
      <t>イマバリ</t>
    </rPh>
    <rPh sb="2" eb="4">
      <t>チュウオウ</t>
    </rPh>
    <rPh sb="5" eb="6">
      <t>フク</t>
    </rPh>
    <phoneticPr fontId="3"/>
  </si>
  <si>
    <t>今治市（島嶼部）</t>
    <rPh sb="0" eb="1">
      <t>イマ</t>
    </rPh>
    <rPh sb="1" eb="2">
      <t>オサム</t>
    </rPh>
    <rPh sb="2" eb="3">
      <t>シ</t>
    </rPh>
    <rPh sb="4" eb="6">
      <t>トウショ</t>
    </rPh>
    <rPh sb="6" eb="7">
      <t>ブ</t>
    </rPh>
    <phoneticPr fontId="3"/>
  </si>
  <si>
    <t>川之江（読）</t>
    <rPh sb="0" eb="3">
      <t>カワノエ</t>
    </rPh>
    <rPh sb="4" eb="5">
      <t>ヨ</t>
    </rPh>
    <phoneticPr fontId="3"/>
  </si>
  <si>
    <t>東温市</t>
    <rPh sb="0" eb="1">
      <t>ヒガシ</t>
    </rPh>
    <rPh sb="1" eb="2">
      <t>オン</t>
    </rPh>
    <rPh sb="2" eb="3">
      <t>シ</t>
    </rPh>
    <phoneticPr fontId="3"/>
  </si>
  <si>
    <t>伊予市</t>
    <rPh sb="0" eb="2">
      <t>イヨ</t>
    </rPh>
    <rPh sb="2" eb="3">
      <t>シ</t>
    </rPh>
    <phoneticPr fontId="3"/>
  </si>
  <si>
    <t>伊予郡</t>
    <rPh sb="0" eb="2">
      <t>イヨ</t>
    </rPh>
    <rPh sb="2" eb="3">
      <t>グン</t>
    </rPh>
    <phoneticPr fontId="3"/>
  </si>
  <si>
    <t>上浮穴郡</t>
    <rPh sb="0" eb="1">
      <t>ウエ</t>
    </rPh>
    <rPh sb="1" eb="2">
      <t>ウ</t>
    </rPh>
    <rPh sb="2" eb="3">
      <t>アナ</t>
    </rPh>
    <rPh sb="3" eb="4">
      <t>グン</t>
    </rPh>
    <phoneticPr fontId="3"/>
  </si>
  <si>
    <t>大洲市</t>
    <rPh sb="0" eb="3">
      <t>オオズシ</t>
    </rPh>
    <phoneticPr fontId="3"/>
  </si>
  <si>
    <t>西宇和郡</t>
    <rPh sb="0" eb="1">
      <t>ニシ</t>
    </rPh>
    <rPh sb="1" eb="3">
      <t>ウワ</t>
    </rPh>
    <rPh sb="3" eb="4">
      <t>グン</t>
    </rPh>
    <phoneticPr fontId="3"/>
  </si>
  <si>
    <t>宇和島市</t>
    <rPh sb="0" eb="3">
      <t>ウワジマ</t>
    </rPh>
    <rPh sb="3" eb="4">
      <t>シ</t>
    </rPh>
    <phoneticPr fontId="3"/>
  </si>
  <si>
    <t>西条市</t>
    <rPh sb="0" eb="2">
      <t>サイジョウ</t>
    </rPh>
    <rPh sb="2" eb="3">
      <t>シ</t>
    </rPh>
    <phoneticPr fontId="3"/>
  </si>
  <si>
    <t>愛媛県合計</t>
    <rPh sb="0" eb="2">
      <t>エヒメ</t>
    </rPh>
    <rPh sb="2" eb="3">
      <t>ケン</t>
    </rPh>
    <rPh sb="3" eb="5">
      <t>ゴウケイ</t>
    </rPh>
    <phoneticPr fontId="3"/>
  </si>
  <si>
    <t>松山市①②</t>
    <rPh sb="0" eb="2">
      <t>マツヤマ</t>
    </rPh>
    <rPh sb="2" eb="3">
      <t>シ</t>
    </rPh>
    <phoneticPr fontId="3"/>
  </si>
  <si>
    <t>その他合計</t>
    <rPh sb="2" eb="3">
      <t>タ</t>
    </rPh>
    <rPh sb="3" eb="5">
      <t>ゴウケイ</t>
    </rPh>
    <phoneticPr fontId="3"/>
  </si>
  <si>
    <t>愛媛県金額</t>
    <rPh sb="0" eb="2">
      <t>エヒメ</t>
    </rPh>
    <rPh sb="2" eb="3">
      <t>ケン</t>
    </rPh>
    <rPh sb="3" eb="5">
      <t>キンガク</t>
    </rPh>
    <phoneticPr fontId="3"/>
  </si>
  <si>
    <t>愛　媛　県</t>
    <rPh sb="0" eb="1">
      <t>アイ</t>
    </rPh>
    <rPh sb="2" eb="3">
      <t>ヒメ</t>
    </rPh>
    <rPh sb="4" eb="5">
      <t>ケン</t>
    </rPh>
    <phoneticPr fontId="3"/>
  </si>
  <si>
    <t>松山市①②</t>
    <rPh sb="0" eb="3">
      <t>マツヤマシ</t>
    </rPh>
    <phoneticPr fontId="3"/>
  </si>
  <si>
    <t>上記料金には消費税は含まれておりません。</t>
    <rPh sb="2" eb="4">
      <t>リョウキン</t>
    </rPh>
    <phoneticPr fontId="3"/>
  </si>
  <si>
    <t>サイズ</t>
    <phoneticPr fontId="3"/>
  </si>
  <si>
    <t>配送料</t>
    <rPh sb="0" eb="2">
      <t>ハイソウ</t>
    </rPh>
    <rPh sb="2" eb="3">
      <t>リョウ</t>
    </rPh>
    <phoneticPr fontId="3"/>
  </si>
  <si>
    <t>サイズ</t>
    <phoneticPr fontId="3"/>
  </si>
  <si>
    <t>基準枚数</t>
    <rPh sb="0" eb="2">
      <t>キジュン</t>
    </rPh>
    <rPh sb="2" eb="4">
      <t>マイスウ</t>
    </rPh>
    <phoneticPr fontId="3"/>
  </si>
  <si>
    <t>Ｂ４</t>
  </si>
  <si>
    <t>Ｂ３</t>
  </si>
  <si>
    <t>Ｂ２</t>
  </si>
  <si>
    <t>今治市（鳥嶼郡）・越智郡の現地配送料</t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</si>
  <si>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</si>
  <si>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Ｂ５</t>
    <phoneticPr fontId="3"/>
  </si>
  <si>
    <t>Ａ４</t>
    <phoneticPr fontId="3"/>
  </si>
  <si>
    <t>※販売店の区域と行政区域は一致していない場合があります。</t>
    <phoneticPr fontId="3"/>
  </si>
  <si>
    <t>今治市（島嶼郡）</t>
    <rPh sb="0" eb="3">
      <t>イマバリシ</t>
    </rPh>
    <rPh sb="4" eb="5">
      <t>シマ</t>
    </rPh>
    <rPh sb="5" eb="6">
      <t>ショ</t>
    </rPh>
    <rPh sb="6" eb="7">
      <t>グン</t>
    </rPh>
    <phoneticPr fontId="3"/>
  </si>
  <si>
    <t>越智郡（島嶼郡）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phoneticPr fontId="3"/>
  </si>
  <si>
    <t>-</t>
    <phoneticPr fontId="3"/>
  </si>
  <si>
    <t>Ｂ４厚紙</t>
    <phoneticPr fontId="3"/>
  </si>
  <si>
    <t>Ｂ３+葉書</t>
    <phoneticPr fontId="3"/>
  </si>
  <si>
    <t>Ｂ２+葉書</t>
    <phoneticPr fontId="3"/>
  </si>
  <si>
    <t>八幡浜(合)</t>
    <rPh sb="0" eb="2">
      <t>ヤハタ</t>
    </rPh>
    <rPh sb="2" eb="3">
      <t>ハマ</t>
    </rPh>
    <phoneticPr fontId="3"/>
  </si>
  <si>
    <t>三島（合）</t>
    <rPh sb="0" eb="2">
      <t>ミシマ</t>
    </rPh>
    <rPh sb="3" eb="4">
      <t>ゴウ</t>
    </rPh>
    <phoneticPr fontId="3"/>
  </si>
  <si>
    <t>今治北(合)</t>
    <rPh sb="0" eb="2">
      <t>イマバリ</t>
    </rPh>
    <rPh sb="2" eb="3">
      <t>キタ</t>
    </rPh>
    <rPh sb="4" eb="5">
      <t>ゴウ</t>
    </rPh>
    <phoneticPr fontId="3"/>
  </si>
  <si>
    <t>サイズ</t>
    <phoneticPr fontId="3"/>
  </si>
  <si>
    <t>Ｂ４</t>
    <phoneticPr fontId="3"/>
  </si>
  <si>
    <t>Ｂ３</t>
    <phoneticPr fontId="3"/>
  </si>
  <si>
    <t>Ｂ２</t>
    <phoneticPr fontId="3"/>
  </si>
  <si>
    <t>愛媛新聞</t>
    <rPh sb="0" eb="1">
      <t>アイ</t>
    </rPh>
    <rPh sb="1" eb="2">
      <t>ヒメ</t>
    </rPh>
    <rPh sb="2" eb="3">
      <t>シン</t>
    </rPh>
    <rPh sb="3" eb="4">
      <t>ブン</t>
    </rPh>
    <phoneticPr fontId="3"/>
  </si>
  <si>
    <t>サイズ</t>
    <phoneticPr fontId="3"/>
  </si>
  <si>
    <t>玉川(朝)
（今治中央）</t>
    <rPh sb="0" eb="2">
      <t>タマガワ</t>
    </rPh>
    <rPh sb="7" eb="9">
      <t>イマバリ</t>
    </rPh>
    <rPh sb="9" eb="11">
      <t>チュウオウ</t>
    </rPh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</si>
  <si>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</si>
  <si>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松前(合)</t>
    <rPh sb="0" eb="1">
      <t>マツ</t>
    </rPh>
    <rPh sb="1" eb="2">
      <t>マエ</t>
    </rPh>
    <rPh sb="3" eb="4">
      <t>ゴウ</t>
    </rPh>
    <phoneticPr fontId="3"/>
  </si>
  <si>
    <t>広田(愛）</t>
    <rPh sb="0" eb="1">
      <t>ヒロ</t>
    </rPh>
    <rPh sb="1" eb="2">
      <t>タ</t>
    </rPh>
    <rPh sb="3" eb="4">
      <t>アイ</t>
    </rPh>
    <phoneticPr fontId="3"/>
  </si>
  <si>
    <t>砥部（久米）</t>
    <rPh sb="0" eb="1">
      <t>テイ</t>
    </rPh>
    <rPh sb="1" eb="2">
      <t>ブ</t>
    </rPh>
    <rPh sb="3" eb="5">
      <t>クメ</t>
    </rPh>
    <phoneticPr fontId="3"/>
  </si>
  <si>
    <t>松前</t>
    <rPh sb="0" eb="1">
      <t>マツ</t>
    </rPh>
    <rPh sb="1" eb="2">
      <t>マエ</t>
    </rPh>
    <phoneticPr fontId="3"/>
  </si>
  <si>
    <t>砥部(愛)</t>
    <rPh sb="0" eb="1">
      <t>テイ</t>
    </rPh>
    <rPh sb="1" eb="2">
      <t>ブ</t>
    </rPh>
    <rPh sb="3" eb="4">
      <t>アイ</t>
    </rPh>
    <phoneticPr fontId="3"/>
  </si>
  <si>
    <t>松前(読）</t>
    <rPh sb="0" eb="1">
      <t>マツ</t>
    </rPh>
    <rPh sb="1" eb="2">
      <t>マエ</t>
    </rPh>
    <rPh sb="3" eb="4">
      <t>ヨ</t>
    </rPh>
    <phoneticPr fontId="3"/>
  </si>
  <si>
    <t>松前（朝）</t>
    <rPh sb="0" eb="1">
      <t>マツ</t>
    </rPh>
    <rPh sb="1" eb="2">
      <t>マエ</t>
    </rPh>
    <rPh sb="3" eb="4">
      <t>アサ</t>
    </rPh>
    <phoneticPr fontId="3"/>
  </si>
  <si>
    <t>砥部</t>
    <rPh sb="0" eb="1">
      <t>テイ</t>
    </rPh>
    <rPh sb="1" eb="2">
      <t>ブ</t>
    </rPh>
    <phoneticPr fontId="3"/>
  </si>
  <si>
    <t>久万（合）</t>
    <rPh sb="0" eb="1">
      <t>ヒサシ</t>
    </rPh>
    <rPh sb="1" eb="2">
      <t>ヨロズ</t>
    </rPh>
    <rPh sb="3" eb="4">
      <t>ア</t>
    </rPh>
    <phoneticPr fontId="3"/>
  </si>
  <si>
    <t>柳谷（愛）</t>
    <rPh sb="0" eb="1">
      <t>ヤナギ</t>
    </rPh>
    <rPh sb="1" eb="2">
      <t>タニ</t>
    </rPh>
    <rPh sb="3" eb="4">
      <t>アイ</t>
    </rPh>
    <phoneticPr fontId="3"/>
  </si>
  <si>
    <t>美川（愛）</t>
    <rPh sb="0" eb="1">
      <t>ビ</t>
    </rPh>
    <rPh sb="1" eb="2">
      <t>カワ</t>
    </rPh>
    <rPh sb="3" eb="4">
      <t>アイ</t>
    </rPh>
    <phoneticPr fontId="3"/>
  </si>
  <si>
    <t>久万（朝）</t>
    <rPh sb="0" eb="1">
      <t>ヒサシ</t>
    </rPh>
    <rPh sb="1" eb="2">
      <t>ヨロズ</t>
    </rPh>
    <rPh sb="3" eb="4">
      <t>アサ</t>
    </rPh>
    <phoneticPr fontId="3"/>
  </si>
  <si>
    <t>柳谷</t>
    <rPh sb="0" eb="1">
      <t>ヤナギ</t>
    </rPh>
    <rPh sb="1" eb="2">
      <t>タニ</t>
    </rPh>
    <phoneticPr fontId="3"/>
  </si>
  <si>
    <t>面河</t>
    <rPh sb="0" eb="1">
      <t>メン</t>
    </rPh>
    <rPh sb="1" eb="2">
      <t>カワ</t>
    </rPh>
    <phoneticPr fontId="3"/>
  </si>
  <si>
    <t>美川（合）</t>
    <rPh sb="0" eb="1">
      <t>ビ</t>
    </rPh>
    <rPh sb="1" eb="2">
      <t>カワ</t>
    </rPh>
    <rPh sb="3" eb="4">
      <t>ア</t>
    </rPh>
    <phoneticPr fontId="3"/>
  </si>
  <si>
    <t>柳谷（合）</t>
    <rPh sb="0" eb="1">
      <t>ヤナギ</t>
    </rPh>
    <rPh sb="1" eb="2">
      <t>タニ</t>
    </rPh>
    <phoneticPr fontId="3"/>
  </si>
  <si>
    <t>久万</t>
    <rPh sb="0" eb="1">
      <t>ヒサシ</t>
    </rPh>
    <rPh sb="1" eb="2">
      <t>ヨロズ</t>
    </rPh>
    <phoneticPr fontId="3"/>
  </si>
  <si>
    <t>岡田</t>
    <rPh sb="0" eb="1">
      <t>オカ</t>
    </rPh>
    <rPh sb="1" eb="2">
      <t>タ</t>
    </rPh>
    <phoneticPr fontId="3"/>
  </si>
  <si>
    <t>広田</t>
    <rPh sb="0" eb="1">
      <t>ヒロ</t>
    </rPh>
    <rPh sb="1" eb="2">
      <t>タ</t>
    </rPh>
    <phoneticPr fontId="3"/>
  </si>
  <si>
    <t>伊予（朝）</t>
    <rPh sb="0" eb="1">
      <t>イ</t>
    </rPh>
    <rPh sb="1" eb="2">
      <t>ヨ</t>
    </rPh>
    <rPh sb="3" eb="4">
      <t>アサ</t>
    </rPh>
    <phoneticPr fontId="3"/>
  </si>
  <si>
    <t>伊予（合）</t>
    <rPh sb="0" eb="1">
      <t>イ</t>
    </rPh>
    <rPh sb="1" eb="2">
      <t>ヨ</t>
    </rPh>
    <rPh sb="3" eb="4">
      <t>ア</t>
    </rPh>
    <phoneticPr fontId="3"/>
  </si>
  <si>
    <t>上灘（愛）</t>
    <rPh sb="0" eb="1">
      <t>ウエ</t>
    </rPh>
    <rPh sb="1" eb="2">
      <t>ナダ</t>
    </rPh>
    <rPh sb="3" eb="4">
      <t>アイ</t>
    </rPh>
    <phoneticPr fontId="3"/>
  </si>
  <si>
    <t>下灘（愛）</t>
    <rPh sb="0" eb="1">
      <t>シタ</t>
    </rPh>
    <rPh sb="1" eb="2">
      <t>ナダ</t>
    </rPh>
    <rPh sb="3" eb="4">
      <t>アイ</t>
    </rPh>
    <phoneticPr fontId="3"/>
  </si>
  <si>
    <t>中山（愛）</t>
    <rPh sb="0" eb="1">
      <t>ナカ</t>
    </rPh>
    <rPh sb="1" eb="2">
      <t>ヤマ</t>
    </rPh>
    <rPh sb="3" eb="4">
      <t>アイ</t>
    </rPh>
    <phoneticPr fontId="3"/>
  </si>
  <si>
    <t>三瓶</t>
    <rPh sb="0" eb="1">
      <t>サン</t>
    </rPh>
    <rPh sb="1" eb="2">
      <t>ビン</t>
    </rPh>
    <phoneticPr fontId="3"/>
  </si>
  <si>
    <t>高山(合)</t>
    <rPh sb="0" eb="1">
      <t>タカ</t>
    </rPh>
    <rPh sb="1" eb="2">
      <t>ヤマ</t>
    </rPh>
    <rPh sb="3" eb="4">
      <t>ゴウ</t>
    </rPh>
    <phoneticPr fontId="3"/>
  </si>
  <si>
    <t>惣川(合)</t>
    <rPh sb="0" eb="1">
      <t>ソウ</t>
    </rPh>
    <rPh sb="1" eb="2">
      <t>カワ</t>
    </rPh>
    <rPh sb="3" eb="4">
      <t>ゴウ</t>
    </rPh>
    <phoneticPr fontId="3"/>
  </si>
  <si>
    <t>内子</t>
    <rPh sb="0" eb="1">
      <t>ウチ</t>
    </rPh>
    <rPh sb="1" eb="2">
      <t>コ</t>
    </rPh>
    <phoneticPr fontId="3"/>
  </si>
  <si>
    <t>小田</t>
    <rPh sb="0" eb="1">
      <t>ショウ</t>
    </rPh>
    <rPh sb="1" eb="2">
      <t>タ</t>
    </rPh>
    <phoneticPr fontId="3"/>
  </si>
  <si>
    <t>大洲</t>
    <rPh sb="0" eb="1">
      <t>ダイ</t>
    </rPh>
    <rPh sb="1" eb="2">
      <t>シュウ</t>
    </rPh>
    <phoneticPr fontId="3"/>
  </si>
  <si>
    <t>平野</t>
    <rPh sb="0" eb="1">
      <t>ヒラ</t>
    </rPh>
    <rPh sb="1" eb="2">
      <t>ノ</t>
    </rPh>
    <phoneticPr fontId="3"/>
  </si>
  <si>
    <t>菅田(合)</t>
    <rPh sb="0" eb="1">
      <t>スゲ</t>
    </rPh>
    <rPh sb="1" eb="2">
      <t>タ</t>
    </rPh>
    <rPh sb="3" eb="4">
      <t>ゴウ</t>
    </rPh>
    <phoneticPr fontId="3"/>
  </si>
  <si>
    <t>新谷</t>
    <rPh sb="0" eb="1">
      <t>シン</t>
    </rPh>
    <rPh sb="1" eb="2">
      <t>タニ</t>
    </rPh>
    <phoneticPr fontId="3"/>
  </si>
  <si>
    <t>大川(合)</t>
    <rPh sb="0" eb="1">
      <t>ダイ</t>
    </rPh>
    <rPh sb="1" eb="2">
      <t>カワ</t>
    </rPh>
    <rPh sb="3" eb="4">
      <t>ゴウ</t>
    </rPh>
    <phoneticPr fontId="3"/>
  </si>
  <si>
    <t>長浜</t>
    <rPh sb="0" eb="1">
      <t>チョウ</t>
    </rPh>
    <rPh sb="1" eb="2">
      <t>ハマ</t>
    </rPh>
    <phoneticPr fontId="3"/>
  </si>
  <si>
    <t>河辺</t>
    <rPh sb="0" eb="1">
      <t>カワ</t>
    </rPh>
    <rPh sb="1" eb="2">
      <t>ヘン</t>
    </rPh>
    <phoneticPr fontId="3"/>
  </si>
  <si>
    <t>日土(合)</t>
    <rPh sb="0" eb="1">
      <t>ヒ</t>
    </rPh>
    <rPh sb="1" eb="2">
      <t>ツチ</t>
    </rPh>
    <rPh sb="3" eb="4">
      <t>ゴウ</t>
    </rPh>
    <phoneticPr fontId="3"/>
  </si>
  <si>
    <t>伊方(合)</t>
    <rPh sb="0" eb="1">
      <t>イ</t>
    </rPh>
    <rPh sb="1" eb="2">
      <t>カタ</t>
    </rPh>
    <rPh sb="3" eb="4">
      <t>ゴウ</t>
    </rPh>
    <phoneticPr fontId="3"/>
  </si>
  <si>
    <t>町見(合)</t>
    <rPh sb="0" eb="1">
      <t>マチ</t>
    </rPh>
    <rPh sb="1" eb="2">
      <t>ミ</t>
    </rPh>
    <rPh sb="3" eb="4">
      <t>ゴウ</t>
    </rPh>
    <phoneticPr fontId="3"/>
  </si>
  <si>
    <t>三崎（合）</t>
    <rPh sb="0" eb="1">
      <t>３</t>
    </rPh>
    <rPh sb="1" eb="2">
      <t>サキ</t>
    </rPh>
    <rPh sb="3" eb="4">
      <t>ゴウ</t>
    </rPh>
    <phoneticPr fontId="3"/>
  </si>
  <si>
    <t>長浜(合)</t>
    <rPh sb="0" eb="1">
      <t>チョウ</t>
    </rPh>
    <rPh sb="1" eb="2">
      <t>ハマ</t>
    </rPh>
    <rPh sb="3" eb="4">
      <t>ゴウ</t>
    </rPh>
    <phoneticPr fontId="3"/>
  </si>
  <si>
    <t>高山</t>
    <rPh sb="0" eb="1">
      <t>タカ</t>
    </rPh>
    <rPh sb="1" eb="2">
      <t>ヤマ</t>
    </rPh>
    <phoneticPr fontId="3"/>
  </si>
  <si>
    <t>野村(合)</t>
    <rPh sb="0" eb="1">
      <t>ノ</t>
    </rPh>
    <rPh sb="1" eb="2">
      <t>ムラ</t>
    </rPh>
    <rPh sb="3" eb="4">
      <t>ゴウ</t>
    </rPh>
    <phoneticPr fontId="3"/>
  </si>
  <si>
    <t>小田（合）</t>
    <rPh sb="0" eb="1">
      <t>ショウ</t>
    </rPh>
    <rPh sb="1" eb="2">
      <t>タ</t>
    </rPh>
    <rPh sb="3" eb="4">
      <t>ア</t>
    </rPh>
    <phoneticPr fontId="3"/>
  </si>
  <si>
    <t>大洲(合)</t>
    <rPh sb="0" eb="1">
      <t>ダイ</t>
    </rPh>
    <rPh sb="1" eb="2">
      <t>シュウ</t>
    </rPh>
    <rPh sb="3" eb="4">
      <t>ゴウ</t>
    </rPh>
    <phoneticPr fontId="3"/>
  </si>
  <si>
    <t>菅田(愛)</t>
    <rPh sb="0" eb="1">
      <t>スゲ</t>
    </rPh>
    <rPh sb="1" eb="2">
      <t>タ</t>
    </rPh>
    <rPh sb="3" eb="4">
      <t>アイ</t>
    </rPh>
    <phoneticPr fontId="3"/>
  </si>
  <si>
    <t>大川(愛)</t>
    <rPh sb="0" eb="1">
      <t>ダイ</t>
    </rPh>
    <rPh sb="1" eb="2">
      <t>カワ</t>
    </rPh>
    <rPh sb="3" eb="4">
      <t>アイ</t>
    </rPh>
    <phoneticPr fontId="3"/>
  </si>
  <si>
    <t>町見(愛)</t>
    <rPh sb="0" eb="1">
      <t>マチ</t>
    </rPh>
    <rPh sb="1" eb="2">
      <t>ミ</t>
    </rPh>
    <rPh sb="3" eb="4">
      <t>アイ</t>
    </rPh>
    <phoneticPr fontId="3"/>
  </si>
  <si>
    <t>三崎(愛)</t>
    <rPh sb="0" eb="1">
      <t>サン</t>
    </rPh>
    <rPh sb="1" eb="2">
      <t>ザキ</t>
    </rPh>
    <rPh sb="3" eb="4">
      <t>アイ</t>
    </rPh>
    <phoneticPr fontId="3"/>
  </si>
  <si>
    <t>高山(愛)</t>
    <rPh sb="0" eb="1">
      <t>タカ</t>
    </rPh>
    <rPh sb="1" eb="2">
      <t>ヤマ</t>
    </rPh>
    <rPh sb="3" eb="4">
      <t>アイ</t>
    </rPh>
    <phoneticPr fontId="3"/>
  </si>
  <si>
    <t>伊方(愛)</t>
    <rPh sb="0" eb="1">
      <t>イ</t>
    </rPh>
    <rPh sb="1" eb="2">
      <t>カタ</t>
    </rPh>
    <rPh sb="3" eb="4">
      <t>アイ</t>
    </rPh>
    <phoneticPr fontId="3"/>
  </si>
  <si>
    <t>長浜(読）</t>
    <rPh sb="0" eb="1">
      <t>チョウ</t>
    </rPh>
    <rPh sb="1" eb="2">
      <t>ハマ</t>
    </rPh>
    <rPh sb="3" eb="4">
      <t>ヨ</t>
    </rPh>
    <phoneticPr fontId="3"/>
  </si>
  <si>
    <t>野村(朝)</t>
    <rPh sb="0" eb="1">
      <t>ノ</t>
    </rPh>
    <rPh sb="1" eb="2">
      <t>ムラ</t>
    </rPh>
    <rPh sb="3" eb="4">
      <t>アサ</t>
    </rPh>
    <phoneticPr fontId="3"/>
  </si>
  <si>
    <t>大洲(朝)</t>
    <rPh sb="0" eb="1">
      <t>ダイ</t>
    </rPh>
    <rPh sb="1" eb="2">
      <t>シュウ</t>
    </rPh>
    <rPh sb="3" eb="4">
      <t>アサ</t>
    </rPh>
    <phoneticPr fontId="3"/>
  </si>
  <si>
    <t>小田（朝）</t>
    <rPh sb="0" eb="1">
      <t>ショウ</t>
    </rPh>
    <rPh sb="1" eb="2">
      <t>タ</t>
    </rPh>
    <rPh sb="3" eb="4">
      <t>アサ</t>
    </rPh>
    <phoneticPr fontId="3"/>
  </si>
  <si>
    <t>宇和中川(合)</t>
    <rPh sb="0" eb="1">
      <t>タカ</t>
    </rPh>
    <rPh sb="1" eb="2">
      <t>ワ</t>
    </rPh>
    <rPh sb="2" eb="3">
      <t>ナカ</t>
    </rPh>
    <rPh sb="3" eb="4">
      <t>カワ</t>
    </rPh>
    <rPh sb="5" eb="6">
      <t>ゴウ</t>
    </rPh>
    <phoneticPr fontId="3"/>
  </si>
  <si>
    <t>津島</t>
    <rPh sb="0" eb="1">
      <t>ツ</t>
    </rPh>
    <rPh sb="1" eb="2">
      <t>シマ</t>
    </rPh>
    <phoneticPr fontId="3"/>
  </si>
  <si>
    <t>吉田</t>
    <rPh sb="0" eb="1">
      <t>キチ</t>
    </rPh>
    <rPh sb="1" eb="2">
      <t>タ</t>
    </rPh>
    <phoneticPr fontId="3"/>
  </si>
  <si>
    <t>三間(合)</t>
    <rPh sb="0" eb="1">
      <t>サン</t>
    </rPh>
    <rPh sb="1" eb="2">
      <t>アイダ</t>
    </rPh>
    <rPh sb="3" eb="4">
      <t>ゴウ</t>
    </rPh>
    <phoneticPr fontId="3"/>
  </si>
  <si>
    <t>近永(合)</t>
    <rPh sb="0" eb="1">
      <t>キン</t>
    </rPh>
    <rPh sb="1" eb="2">
      <t>エイ</t>
    </rPh>
    <phoneticPr fontId="3"/>
  </si>
  <si>
    <t>愛治(合)</t>
    <rPh sb="0" eb="1">
      <t>アイ</t>
    </rPh>
    <rPh sb="1" eb="2">
      <t>ジ</t>
    </rPh>
    <rPh sb="3" eb="4">
      <t>ゴウ</t>
    </rPh>
    <phoneticPr fontId="3"/>
  </si>
  <si>
    <t>日吉</t>
    <rPh sb="0" eb="1">
      <t>ヒ</t>
    </rPh>
    <rPh sb="1" eb="2">
      <t>キチ</t>
    </rPh>
    <phoneticPr fontId="3"/>
  </si>
  <si>
    <t>松丸(合)</t>
    <rPh sb="0" eb="1">
      <t>マツ</t>
    </rPh>
    <rPh sb="1" eb="2">
      <t>マル</t>
    </rPh>
    <rPh sb="3" eb="4">
      <t>ゴウ</t>
    </rPh>
    <phoneticPr fontId="3"/>
  </si>
  <si>
    <t>目黒</t>
    <rPh sb="0" eb="1">
      <t>メ</t>
    </rPh>
    <rPh sb="1" eb="2">
      <t>クロ</t>
    </rPh>
    <phoneticPr fontId="3"/>
  </si>
  <si>
    <t>内海</t>
    <rPh sb="0" eb="1">
      <t>ウチ</t>
    </rPh>
    <rPh sb="1" eb="2">
      <t>ウミ</t>
    </rPh>
    <phoneticPr fontId="3"/>
  </si>
  <si>
    <t>御荘</t>
    <rPh sb="0" eb="1">
      <t>オ</t>
    </rPh>
    <rPh sb="1" eb="2">
      <t>ソウ</t>
    </rPh>
    <phoneticPr fontId="3"/>
  </si>
  <si>
    <t>城辺</t>
    <rPh sb="0" eb="1">
      <t>ジョウ</t>
    </rPh>
    <rPh sb="1" eb="2">
      <t>ヘン</t>
    </rPh>
    <phoneticPr fontId="3"/>
  </si>
  <si>
    <t>西海</t>
    <rPh sb="0" eb="1">
      <t>ニシ</t>
    </rPh>
    <rPh sb="1" eb="2">
      <t>ウミ</t>
    </rPh>
    <phoneticPr fontId="3"/>
  </si>
  <si>
    <t>三間</t>
    <rPh sb="0" eb="1">
      <t>３</t>
    </rPh>
    <rPh sb="1" eb="2">
      <t>アイダ</t>
    </rPh>
    <phoneticPr fontId="3"/>
  </si>
  <si>
    <t>三間(愛)</t>
    <rPh sb="0" eb="1">
      <t>サン</t>
    </rPh>
    <rPh sb="1" eb="2">
      <t>アイダ</t>
    </rPh>
    <rPh sb="3" eb="4">
      <t>アイ</t>
    </rPh>
    <phoneticPr fontId="3"/>
  </si>
  <si>
    <t>近永(合)</t>
    <rPh sb="0" eb="1">
      <t>キン</t>
    </rPh>
    <rPh sb="1" eb="2">
      <t>エイ</t>
    </rPh>
    <rPh sb="3" eb="4">
      <t>ゴウ</t>
    </rPh>
    <phoneticPr fontId="3"/>
  </si>
  <si>
    <t>日吉(合)</t>
    <rPh sb="0" eb="1">
      <t>ヒ</t>
    </rPh>
    <rPh sb="1" eb="2">
      <t>キチ</t>
    </rPh>
    <phoneticPr fontId="3"/>
  </si>
  <si>
    <t>松丸(愛)</t>
    <rPh sb="0" eb="1">
      <t>マツ</t>
    </rPh>
    <rPh sb="1" eb="2">
      <t>マル</t>
    </rPh>
    <rPh sb="3" eb="4">
      <t>アイ</t>
    </rPh>
    <phoneticPr fontId="3"/>
  </si>
  <si>
    <t>御荘(合)</t>
    <rPh sb="0" eb="1">
      <t>オ</t>
    </rPh>
    <rPh sb="1" eb="2">
      <t>ソウ</t>
    </rPh>
    <phoneticPr fontId="3"/>
  </si>
  <si>
    <t>近永(朝)</t>
    <rPh sb="0" eb="1">
      <t>キン</t>
    </rPh>
    <rPh sb="1" eb="2">
      <t>エイ</t>
    </rPh>
    <rPh sb="3" eb="4">
      <t>アサ</t>
    </rPh>
    <phoneticPr fontId="3"/>
  </si>
  <si>
    <t>日吉(朝)</t>
    <rPh sb="0" eb="1">
      <t>ヒ</t>
    </rPh>
    <rPh sb="1" eb="2">
      <t>キチ</t>
    </rPh>
    <rPh sb="3" eb="4">
      <t>アサ</t>
    </rPh>
    <phoneticPr fontId="3"/>
  </si>
  <si>
    <t>御荘(朝)</t>
    <rPh sb="0" eb="1">
      <t>オ</t>
    </rPh>
    <rPh sb="1" eb="2">
      <t>ソウ</t>
    </rPh>
    <rPh sb="3" eb="4">
      <t>アサ</t>
    </rPh>
    <phoneticPr fontId="3"/>
  </si>
  <si>
    <t>土居</t>
    <rPh sb="0" eb="1">
      <t>ツチ</t>
    </rPh>
    <rPh sb="1" eb="2">
      <t>キョ</t>
    </rPh>
    <phoneticPr fontId="3"/>
  </si>
  <si>
    <t>角野</t>
    <rPh sb="0" eb="1">
      <t>カド</t>
    </rPh>
    <rPh sb="1" eb="2">
      <t>ノ</t>
    </rPh>
    <phoneticPr fontId="3"/>
  </si>
  <si>
    <t>中萩</t>
    <rPh sb="0" eb="1">
      <t>ナカ</t>
    </rPh>
    <rPh sb="1" eb="2">
      <t>ハギ</t>
    </rPh>
    <phoneticPr fontId="3"/>
  </si>
  <si>
    <t>小松</t>
    <rPh sb="0" eb="1">
      <t>ショウ</t>
    </rPh>
    <rPh sb="1" eb="2">
      <t>マツ</t>
    </rPh>
    <phoneticPr fontId="3"/>
  </si>
  <si>
    <t>丹原（合）</t>
    <rPh sb="0" eb="1">
      <t>ニ</t>
    </rPh>
    <rPh sb="1" eb="2">
      <t>ハラ</t>
    </rPh>
    <rPh sb="3" eb="4">
      <t>ゴウ</t>
    </rPh>
    <phoneticPr fontId="3"/>
  </si>
  <si>
    <t>三島</t>
    <rPh sb="0" eb="1">
      <t>サン</t>
    </rPh>
    <rPh sb="1" eb="2">
      <t>シマ</t>
    </rPh>
    <phoneticPr fontId="3"/>
  </si>
  <si>
    <t>泉川</t>
    <rPh sb="0" eb="1">
      <t>イズミ</t>
    </rPh>
    <rPh sb="1" eb="2">
      <t>カワ</t>
    </rPh>
    <phoneticPr fontId="3"/>
  </si>
  <si>
    <t>中萩（合）</t>
    <rPh sb="0" eb="1">
      <t>ナカ</t>
    </rPh>
    <rPh sb="1" eb="2">
      <t>ハギ</t>
    </rPh>
    <rPh sb="3" eb="4">
      <t>ゴウ</t>
    </rPh>
    <phoneticPr fontId="3"/>
  </si>
  <si>
    <t>小松(合)</t>
    <rPh sb="0" eb="1">
      <t>ショウ</t>
    </rPh>
    <rPh sb="1" eb="2">
      <t>マツ</t>
    </rPh>
    <rPh sb="3" eb="4">
      <t>ゴウ</t>
    </rPh>
    <phoneticPr fontId="3"/>
  </si>
  <si>
    <t>土居(合)</t>
    <rPh sb="0" eb="1">
      <t>ツチ</t>
    </rPh>
    <rPh sb="1" eb="2">
      <t>キョ</t>
    </rPh>
    <rPh sb="3" eb="4">
      <t>ゴウ</t>
    </rPh>
    <phoneticPr fontId="3"/>
  </si>
  <si>
    <t>丹原（愛）</t>
    <rPh sb="0" eb="1">
      <t>ニ</t>
    </rPh>
    <rPh sb="1" eb="2">
      <t>ハラ</t>
    </rPh>
    <rPh sb="3" eb="4">
      <t>アイ</t>
    </rPh>
    <phoneticPr fontId="3"/>
  </si>
  <si>
    <t>土居(毎)</t>
    <rPh sb="0" eb="1">
      <t>ツチ</t>
    </rPh>
    <rPh sb="1" eb="2">
      <t>キョ</t>
    </rPh>
    <rPh sb="3" eb="4">
      <t>マイ</t>
    </rPh>
    <phoneticPr fontId="3"/>
  </si>
  <si>
    <t>小松(朝)</t>
    <rPh sb="0" eb="1">
      <t>ショウ</t>
    </rPh>
    <rPh sb="1" eb="2">
      <t>マツ</t>
    </rPh>
    <rPh sb="3" eb="4">
      <t>アサ</t>
    </rPh>
    <phoneticPr fontId="3"/>
  </si>
  <si>
    <t>三島(朝)</t>
    <rPh sb="0" eb="1">
      <t>サン</t>
    </rPh>
    <rPh sb="1" eb="2">
      <t>シマ</t>
    </rPh>
    <rPh sb="3" eb="4">
      <t>アサ</t>
    </rPh>
    <phoneticPr fontId="3"/>
  </si>
  <si>
    <t>中萩(朝)</t>
    <rPh sb="0" eb="1">
      <t>ナカ</t>
    </rPh>
    <rPh sb="1" eb="2">
      <t>ハギ</t>
    </rPh>
    <rPh sb="3" eb="4">
      <t>アサ</t>
    </rPh>
    <phoneticPr fontId="3"/>
  </si>
  <si>
    <t>新居浜北(合)</t>
    <rPh sb="0" eb="1">
      <t>シン</t>
    </rPh>
    <rPh sb="1" eb="2">
      <t>キョ</t>
    </rPh>
    <rPh sb="2" eb="3">
      <t>ハマ</t>
    </rPh>
    <rPh sb="3" eb="4">
      <t>キタ</t>
    </rPh>
    <rPh sb="5" eb="6">
      <t>ゴウ</t>
    </rPh>
    <phoneticPr fontId="3"/>
  </si>
  <si>
    <t>壬生川北（合）</t>
    <rPh sb="0" eb="1">
      <t>ジン</t>
    </rPh>
    <rPh sb="1" eb="2">
      <t>イ</t>
    </rPh>
    <rPh sb="2" eb="3">
      <t>カワ</t>
    </rPh>
    <rPh sb="3" eb="4">
      <t>キタ</t>
    </rPh>
    <phoneticPr fontId="3"/>
  </si>
  <si>
    <t>壬生川南（合）</t>
    <rPh sb="0" eb="1">
      <t>ジン</t>
    </rPh>
    <rPh sb="1" eb="2">
      <t>イ</t>
    </rPh>
    <rPh sb="2" eb="3">
      <t>カワ</t>
    </rPh>
    <rPh sb="3" eb="4">
      <t>ミナミ</t>
    </rPh>
    <phoneticPr fontId="3"/>
  </si>
  <si>
    <t>四国中央市</t>
    <rPh sb="0" eb="1">
      <t>ヨン</t>
    </rPh>
    <rPh sb="1" eb="2">
      <t>コク</t>
    </rPh>
    <rPh sb="2" eb="3">
      <t>ナカ</t>
    </rPh>
    <rPh sb="3" eb="4">
      <t>ヒサシ</t>
    </rPh>
    <rPh sb="4" eb="5">
      <t>シ</t>
    </rPh>
    <phoneticPr fontId="3"/>
  </si>
  <si>
    <t>新居浜市</t>
    <rPh sb="0" eb="3">
      <t>ニイハマ</t>
    </rPh>
    <rPh sb="3" eb="4">
      <t>シ</t>
    </rPh>
    <phoneticPr fontId="3"/>
  </si>
  <si>
    <t>桜井</t>
    <rPh sb="0" eb="1">
      <t>サクラ</t>
    </rPh>
    <rPh sb="1" eb="2">
      <t>イ</t>
    </rPh>
    <phoneticPr fontId="3"/>
  </si>
  <si>
    <t>大西</t>
    <rPh sb="0" eb="1">
      <t>ダイ</t>
    </rPh>
    <rPh sb="1" eb="2">
      <t>ニシ</t>
    </rPh>
    <phoneticPr fontId="3"/>
  </si>
  <si>
    <t>宮浦</t>
    <rPh sb="0" eb="1">
      <t>ミヤ</t>
    </rPh>
    <rPh sb="1" eb="2">
      <t>ウラ</t>
    </rPh>
    <phoneticPr fontId="3"/>
  </si>
  <si>
    <t>名駒</t>
    <rPh sb="0" eb="1">
      <t>メイ</t>
    </rPh>
    <rPh sb="1" eb="2">
      <t>コマ</t>
    </rPh>
    <phoneticPr fontId="3"/>
  </si>
  <si>
    <t>関前</t>
    <rPh sb="0" eb="1">
      <t>セキ</t>
    </rPh>
    <rPh sb="1" eb="2">
      <t>マエ</t>
    </rPh>
    <phoneticPr fontId="3"/>
  </si>
  <si>
    <t>弓削</t>
    <rPh sb="0" eb="1">
      <t>ユミ</t>
    </rPh>
    <rPh sb="1" eb="2">
      <t>ケズ</t>
    </rPh>
    <phoneticPr fontId="3"/>
  </si>
  <si>
    <t>桜井</t>
    <rPh sb="0" eb="1">
      <t>サクラ</t>
    </rPh>
    <rPh sb="1" eb="2">
      <t>セイ</t>
    </rPh>
    <phoneticPr fontId="3"/>
  </si>
  <si>
    <t>井口</t>
    <rPh sb="0" eb="1">
      <t>セイ</t>
    </rPh>
    <rPh sb="1" eb="2">
      <t>クチ</t>
    </rPh>
    <phoneticPr fontId="3"/>
  </si>
  <si>
    <t>伯方</t>
    <rPh sb="0" eb="1">
      <t>ハク</t>
    </rPh>
    <rPh sb="1" eb="2">
      <t>カタ</t>
    </rPh>
    <phoneticPr fontId="3"/>
  </si>
  <si>
    <t>愛媛県折込部数表</t>
    <phoneticPr fontId="3"/>
  </si>
  <si>
    <t>道後</t>
    <rPh sb="0" eb="1">
      <t>ミチ</t>
    </rPh>
    <rPh sb="1" eb="2">
      <t>アト</t>
    </rPh>
    <phoneticPr fontId="3"/>
  </si>
  <si>
    <t>桑原（合）</t>
    <rPh sb="0" eb="1">
      <t>クワ</t>
    </rPh>
    <rPh sb="1" eb="2">
      <t>ハラ</t>
    </rPh>
    <rPh sb="3" eb="4">
      <t>ア</t>
    </rPh>
    <phoneticPr fontId="3"/>
  </si>
  <si>
    <t>番町（合）</t>
    <rPh sb="0" eb="1">
      <t>バン</t>
    </rPh>
    <rPh sb="1" eb="2">
      <t>マチ</t>
    </rPh>
    <rPh sb="3" eb="4">
      <t>ア</t>
    </rPh>
    <phoneticPr fontId="3"/>
  </si>
  <si>
    <t>味酒</t>
    <rPh sb="0" eb="1">
      <t>アジ</t>
    </rPh>
    <rPh sb="1" eb="2">
      <t>サケ</t>
    </rPh>
    <phoneticPr fontId="3"/>
  </si>
  <si>
    <t>余土（合）</t>
    <rPh sb="0" eb="1">
      <t>アマリ</t>
    </rPh>
    <rPh sb="1" eb="2">
      <t>ツチ</t>
    </rPh>
    <rPh sb="3" eb="4">
      <t>ゴウ</t>
    </rPh>
    <phoneticPr fontId="3"/>
  </si>
  <si>
    <t>保免（合）</t>
    <rPh sb="0" eb="1">
      <t>ホ</t>
    </rPh>
    <rPh sb="1" eb="2">
      <t>メン</t>
    </rPh>
    <rPh sb="3" eb="4">
      <t>ア</t>
    </rPh>
    <phoneticPr fontId="3"/>
  </si>
  <si>
    <t>堀江（合）</t>
    <rPh sb="0" eb="1">
      <t>ホリ</t>
    </rPh>
    <rPh sb="1" eb="2">
      <t>エ</t>
    </rPh>
    <rPh sb="3" eb="4">
      <t>ア</t>
    </rPh>
    <phoneticPr fontId="3"/>
  </si>
  <si>
    <t>和気</t>
    <rPh sb="0" eb="1">
      <t>ワ</t>
    </rPh>
    <rPh sb="1" eb="2">
      <t>キ</t>
    </rPh>
    <phoneticPr fontId="3"/>
  </si>
  <si>
    <t>衣山</t>
    <rPh sb="0" eb="1">
      <t>コロモ</t>
    </rPh>
    <rPh sb="1" eb="2">
      <t>ヤマ</t>
    </rPh>
    <phoneticPr fontId="3"/>
  </si>
  <si>
    <t>伊台</t>
    <rPh sb="0" eb="1">
      <t>イ</t>
    </rPh>
    <rPh sb="1" eb="2">
      <t>ダイ</t>
    </rPh>
    <phoneticPr fontId="3"/>
  </si>
  <si>
    <t>垣生（合）</t>
    <rPh sb="0" eb="1">
      <t>カキ</t>
    </rPh>
    <rPh sb="1" eb="2">
      <t>イ</t>
    </rPh>
    <rPh sb="3" eb="4">
      <t>ア</t>
    </rPh>
    <phoneticPr fontId="3"/>
  </si>
  <si>
    <t>平井</t>
    <rPh sb="0" eb="1">
      <t>ヒラ</t>
    </rPh>
    <rPh sb="1" eb="2">
      <t>セイ</t>
    </rPh>
    <phoneticPr fontId="3"/>
  </si>
  <si>
    <t>久米</t>
    <rPh sb="0" eb="1">
      <t>ヒサシ</t>
    </rPh>
    <rPh sb="1" eb="2">
      <t>コメ</t>
    </rPh>
    <phoneticPr fontId="3"/>
  </si>
  <si>
    <t>森松（合）</t>
    <rPh sb="0" eb="1">
      <t>モリ</t>
    </rPh>
    <rPh sb="1" eb="2">
      <t>マツ</t>
    </rPh>
    <phoneticPr fontId="3"/>
  </si>
  <si>
    <t>城南</t>
    <rPh sb="0" eb="1">
      <t>シロ</t>
    </rPh>
    <rPh sb="1" eb="2">
      <t>ミナミ</t>
    </rPh>
    <phoneticPr fontId="3"/>
  </si>
  <si>
    <t>東部</t>
    <rPh sb="0" eb="1">
      <t>ヒガシ</t>
    </rPh>
    <rPh sb="1" eb="2">
      <t>ブ</t>
    </rPh>
    <phoneticPr fontId="3"/>
  </si>
  <si>
    <t>南</t>
    <rPh sb="0" eb="1">
      <t>ミナミ</t>
    </rPh>
    <phoneticPr fontId="3"/>
  </si>
  <si>
    <t>椿</t>
    <rPh sb="0" eb="1">
      <t>ツバキ</t>
    </rPh>
    <phoneticPr fontId="3"/>
  </si>
  <si>
    <t>堀江</t>
    <rPh sb="0" eb="1">
      <t>ホリ</t>
    </rPh>
    <rPh sb="1" eb="2">
      <t>エ</t>
    </rPh>
    <phoneticPr fontId="3"/>
  </si>
  <si>
    <t>三津</t>
    <rPh sb="0" eb="1">
      <t>３</t>
    </rPh>
    <rPh sb="1" eb="2">
      <t>ツ</t>
    </rPh>
    <phoneticPr fontId="3"/>
  </si>
  <si>
    <t>城西</t>
    <rPh sb="0" eb="1">
      <t>シロ</t>
    </rPh>
    <rPh sb="1" eb="2">
      <t>ニシ</t>
    </rPh>
    <phoneticPr fontId="3"/>
  </si>
  <si>
    <t>石井</t>
    <rPh sb="0" eb="1">
      <t>イシ</t>
    </rPh>
    <rPh sb="1" eb="2">
      <t>セイ</t>
    </rPh>
    <phoneticPr fontId="3"/>
  </si>
  <si>
    <t>道後(合）</t>
    <rPh sb="0" eb="1">
      <t>ミチ</t>
    </rPh>
    <rPh sb="1" eb="2">
      <t>アト</t>
    </rPh>
    <rPh sb="3" eb="4">
      <t>ゴウ</t>
    </rPh>
    <phoneticPr fontId="3"/>
  </si>
  <si>
    <t>城北(合）</t>
    <rPh sb="0" eb="1">
      <t>シロ</t>
    </rPh>
    <rPh sb="1" eb="2">
      <t>キタ</t>
    </rPh>
    <rPh sb="3" eb="4">
      <t>ゴウ</t>
    </rPh>
    <phoneticPr fontId="3"/>
  </si>
  <si>
    <t>三津（合）</t>
    <rPh sb="0" eb="1">
      <t>サン</t>
    </rPh>
    <rPh sb="1" eb="2">
      <t>ツ</t>
    </rPh>
    <rPh sb="3" eb="4">
      <t>ア</t>
    </rPh>
    <phoneticPr fontId="3"/>
  </si>
  <si>
    <t>西部（合）</t>
    <rPh sb="0" eb="1">
      <t>ニシ</t>
    </rPh>
    <rPh sb="1" eb="2">
      <t>ブ</t>
    </rPh>
    <rPh sb="3" eb="4">
      <t>ア</t>
    </rPh>
    <phoneticPr fontId="3"/>
  </si>
  <si>
    <t>久米（合）</t>
    <rPh sb="0" eb="1">
      <t>ヒサシ</t>
    </rPh>
    <rPh sb="1" eb="2">
      <t>コメ</t>
    </rPh>
    <rPh sb="3" eb="4">
      <t>ア</t>
    </rPh>
    <phoneticPr fontId="3"/>
  </si>
  <si>
    <t>中央(合)</t>
    <rPh sb="0" eb="1">
      <t>ナカ</t>
    </rPh>
    <rPh sb="1" eb="2">
      <t>ヒサシ</t>
    </rPh>
    <rPh sb="3" eb="4">
      <t>ゴウ</t>
    </rPh>
    <phoneticPr fontId="3"/>
  </si>
  <si>
    <t>城北</t>
    <rPh sb="0" eb="1">
      <t>シロ</t>
    </rPh>
    <rPh sb="1" eb="2">
      <t>キタ</t>
    </rPh>
    <phoneticPr fontId="3"/>
  </si>
  <si>
    <t>西部</t>
    <rPh sb="0" eb="1">
      <t>ニシ</t>
    </rPh>
    <rPh sb="1" eb="2">
      <t>ブ</t>
    </rPh>
    <phoneticPr fontId="3"/>
  </si>
  <si>
    <t>久米</t>
    <rPh sb="0" eb="1">
      <t>ヒサシ</t>
    </rPh>
    <rPh sb="1" eb="2">
      <t>ベイ</t>
    </rPh>
    <phoneticPr fontId="3"/>
  </si>
  <si>
    <t>南部</t>
    <rPh sb="0" eb="1">
      <t>ミナミ</t>
    </rPh>
    <rPh sb="1" eb="2">
      <t>ブ</t>
    </rPh>
    <phoneticPr fontId="3"/>
  </si>
  <si>
    <t>松山</t>
    <rPh sb="0" eb="1">
      <t>マツ</t>
    </rPh>
    <rPh sb="1" eb="2">
      <t>ヤマ</t>
    </rPh>
    <phoneticPr fontId="3"/>
  </si>
  <si>
    <t>垣生（愛）</t>
    <rPh sb="0" eb="1">
      <t>カキ</t>
    </rPh>
    <rPh sb="1" eb="2">
      <t>イ</t>
    </rPh>
    <rPh sb="3" eb="4">
      <t>アイ</t>
    </rPh>
    <phoneticPr fontId="3"/>
  </si>
  <si>
    <t>道後（朝)</t>
    <rPh sb="0" eb="1">
      <t>ミチ</t>
    </rPh>
    <rPh sb="1" eb="2">
      <t>アト</t>
    </rPh>
    <rPh sb="3" eb="4">
      <t>アサ</t>
    </rPh>
    <phoneticPr fontId="3"/>
  </si>
  <si>
    <t>城北（朝）</t>
    <rPh sb="0" eb="1">
      <t>シロ</t>
    </rPh>
    <rPh sb="1" eb="2">
      <t>キタ</t>
    </rPh>
    <rPh sb="3" eb="4">
      <t>アサ</t>
    </rPh>
    <phoneticPr fontId="3"/>
  </si>
  <si>
    <t>余土（朝）</t>
    <rPh sb="0" eb="1">
      <t>アマリ</t>
    </rPh>
    <rPh sb="1" eb="2">
      <t>ツチ</t>
    </rPh>
    <rPh sb="3" eb="4">
      <t>アサ</t>
    </rPh>
    <phoneticPr fontId="3"/>
  </si>
  <si>
    <t>中央（毎）</t>
    <rPh sb="0" eb="1">
      <t>ナカ</t>
    </rPh>
    <rPh sb="1" eb="2">
      <t>ヒサシ</t>
    </rPh>
    <rPh sb="3" eb="4">
      <t>マイ</t>
    </rPh>
    <phoneticPr fontId="3"/>
  </si>
  <si>
    <t>桑原(愛)</t>
    <rPh sb="0" eb="1">
      <t>クワ</t>
    </rPh>
    <rPh sb="1" eb="2">
      <t>ハラ</t>
    </rPh>
    <rPh sb="3" eb="4">
      <t>アイ</t>
    </rPh>
    <phoneticPr fontId="3"/>
  </si>
  <si>
    <t>番町(愛)</t>
    <rPh sb="0" eb="1">
      <t>バン</t>
    </rPh>
    <rPh sb="1" eb="2">
      <t>マチ</t>
    </rPh>
    <rPh sb="3" eb="4">
      <t>アイ</t>
    </rPh>
    <phoneticPr fontId="3"/>
  </si>
  <si>
    <t>保免(愛)</t>
    <rPh sb="0" eb="1">
      <t>ホ</t>
    </rPh>
    <rPh sb="1" eb="2">
      <t>メン</t>
    </rPh>
    <rPh sb="3" eb="4">
      <t>アイ</t>
    </rPh>
    <phoneticPr fontId="3"/>
  </si>
  <si>
    <t>三津（朝）</t>
    <rPh sb="0" eb="1">
      <t>サン</t>
    </rPh>
    <rPh sb="1" eb="2">
      <t>ツ</t>
    </rPh>
    <rPh sb="3" eb="4">
      <t>アサ</t>
    </rPh>
    <phoneticPr fontId="3"/>
  </si>
  <si>
    <t>西部（朝）</t>
    <rPh sb="0" eb="1">
      <t>ニシ</t>
    </rPh>
    <rPh sb="1" eb="2">
      <t>ブ</t>
    </rPh>
    <rPh sb="3" eb="4">
      <t>アサ</t>
    </rPh>
    <phoneticPr fontId="3"/>
  </si>
  <si>
    <t>久米（朝）</t>
    <rPh sb="0" eb="1">
      <t>ヒサシ</t>
    </rPh>
    <rPh sb="1" eb="2">
      <t>コメ</t>
    </rPh>
    <rPh sb="3" eb="4">
      <t>アサ</t>
    </rPh>
    <phoneticPr fontId="3"/>
  </si>
  <si>
    <t>森松（愛）</t>
    <rPh sb="0" eb="1">
      <t>モリ</t>
    </rPh>
    <rPh sb="1" eb="2">
      <t>マツ</t>
    </rPh>
    <rPh sb="3" eb="4">
      <t>アイ</t>
    </rPh>
    <phoneticPr fontId="3"/>
  </si>
  <si>
    <t>サイズ</t>
    <phoneticPr fontId="3"/>
  </si>
  <si>
    <t>壬生川南（読）</t>
    <rPh sb="0" eb="1">
      <t>ジン</t>
    </rPh>
    <rPh sb="1" eb="2">
      <t>イ</t>
    </rPh>
    <rPh sb="2" eb="3">
      <t>カワ</t>
    </rPh>
    <rPh sb="3" eb="4">
      <t>ミナミ</t>
    </rPh>
    <rPh sb="5" eb="6">
      <t>ドク</t>
    </rPh>
    <phoneticPr fontId="3"/>
  </si>
  <si>
    <t>新居浜北(朝)</t>
    <rPh sb="5" eb="6">
      <t>アサ</t>
    </rPh>
    <phoneticPr fontId="3"/>
  </si>
  <si>
    <t>新居浜中央</t>
    <rPh sb="0" eb="3">
      <t>ニイハマ</t>
    </rPh>
    <rPh sb="3" eb="5">
      <t>チュウオウ</t>
    </rPh>
    <phoneticPr fontId="3"/>
  </si>
  <si>
    <t>周桑元山（愛）</t>
    <rPh sb="0" eb="1">
      <t>シュウ</t>
    </rPh>
    <rPh sb="1" eb="2">
      <t>クワ</t>
    </rPh>
    <rPh sb="2" eb="3">
      <t>ゲン</t>
    </rPh>
    <rPh sb="3" eb="4">
      <t>ヤマ</t>
    </rPh>
    <rPh sb="5" eb="6">
      <t>アイ</t>
    </rPh>
    <phoneticPr fontId="3"/>
  </si>
  <si>
    <t>周桑元山（合）</t>
    <rPh sb="0" eb="1">
      <t>シュウ</t>
    </rPh>
    <rPh sb="1" eb="2">
      <t>クワ</t>
    </rPh>
    <rPh sb="2" eb="3">
      <t>ゲン</t>
    </rPh>
    <rPh sb="3" eb="4">
      <t>ヤマ</t>
    </rPh>
    <rPh sb="5" eb="6">
      <t>ゴウ</t>
    </rPh>
    <phoneticPr fontId="3"/>
  </si>
  <si>
    <t>新 居 浜 中 央</t>
    <rPh sb="0" eb="1">
      <t>シン</t>
    </rPh>
    <rPh sb="2" eb="3">
      <t>キョ</t>
    </rPh>
    <rPh sb="4" eb="5">
      <t>ハマ</t>
    </rPh>
    <rPh sb="6" eb="7">
      <t>ナカ</t>
    </rPh>
    <rPh sb="8" eb="9">
      <t>ヒサシ</t>
    </rPh>
    <phoneticPr fontId="3"/>
  </si>
  <si>
    <t>三島(川之江)
(読)</t>
    <rPh sb="0" eb="2">
      <t>ミシマ</t>
    </rPh>
    <rPh sb="3" eb="6">
      <t>カワノエ</t>
    </rPh>
    <rPh sb="9" eb="10">
      <t>ヨ</t>
    </rPh>
    <phoneticPr fontId="3"/>
  </si>
  <si>
    <t>盛　　　(愛)</t>
    <rPh sb="0" eb="1">
      <t>モリ</t>
    </rPh>
    <rPh sb="5" eb="6">
      <t>アイ</t>
    </rPh>
    <phoneticPr fontId="3"/>
  </si>
  <si>
    <t>大　　島(愛)</t>
    <rPh sb="0" eb="1">
      <t>ダイ</t>
    </rPh>
    <rPh sb="3" eb="4">
      <t>シマ</t>
    </rPh>
    <rPh sb="5" eb="6">
      <t>アイ</t>
    </rPh>
    <phoneticPr fontId="3"/>
  </si>
  <si>
    <t>盛　　口(愛)</t>
    <rPh sb="0" eb="1">
      <t>モリ</t>
    </rPh>
    <rPh sb="3" eb="4">
      <t>クチ</t>
    </rPh>
    <rPh sb="5" eb="6">
      <t>アイ</t>
    </rPh>
    <phoneticPr fontId="3"/>
  </si>
  <si>
    <t>宗　　方(愛)</t>
    <rPh sb="0" eb="1">
      <t>シュウ</t>
    </rPh>
    <rPh sb="3" eb="4">
      <t>カタ</t>
    </rPh>
    <rPh sb="5" eb="6">
      <t>アイ</t>
    </rPh>
    <phoneticPr fontId="3"/>
  </si>
  <si>
    <t>亀　　岡(愛)</t>
    <rPh sb="0" eb="1">
      <t>カメ</t>
    </rPh>
    <rPh sb="3" eb="4">
      <t>オカ</t>
    </rPh>
    <rPh sb="5" eb="6">
      <t>アイ</t>
    </rPh>
    <phoneticPr fontId="3"/>
  </si>
  <si>
    <t>宗　　方(合)</t>
    <rPh sb="0" eb="1">
      <t>シュウ</t>
    </rPh>
    <rPh sb="3" eb="4">
      <t>カタ</t>
    </rPh>
    <rPh sb="5" eb="6">
      <t>ゴウ</t>
    </rPh>
    <phoneticPr fontId="3"/>
  </si>
  <si>
    <t>盛　　口(合)</t>
    <rPh sb="0" eb="1">
      <t>モリ</t>
    </rPh>
    <rPh sb="3" eb="4">
      <t>クチ</t>
    </rPh>
    <rPh sb="5" eb="6">
      <t>ゴウ</t>
    </rPh>
    <phoneticPr fontId="3"/>
  </si>
  <si>
    <t>盛　　　　(合)</t>
    <rPh sb="0" eb="1">
      <t>モリ</t>
    </rPh>
    <rPh sb="6" eb="7">
      <t>ゴウ</t>
    </rPh>
    <phoneticPr fontId="3"/>
  </si>
  <si>
    <t>大　　島(合)</t>
    <rPh sb="0" eb="1">
      <t>ダイ</t>
    </rPh>
    <rPh sb="3" eb="4">
      <t>シマ</t>
    </rPh>
    <rPh sb="5" eb="6">
      <t>ゴウ</t>
    </rPh>
    <phoneticPr fontId="3"/>
  </si>
  <si>
    <t>宮　　窪(合)</t>
    <rPh sb="0" eb="1">
      <t>ミヤ</t>
    </rPh>
    <rPh sb="3" eb="4">
      <t>クボ</t>
    </rPh>
    <rPh sb="5" eb="6">
      <t>ゴウ</t>
    </rPh>
    <phoneticPr fontId="3"/>
  </si>
  <si>
    <t>伯　　方(合)</t>
    <rPh sb="0" eb="1">
      <t>ハク</t>
    </rPh>
    <rPh sb="3" eb="4">
      <t>カタ</t>
    </rPh>
    <phoneticPr fontId="3"/>
  </si>
  <si>
    <t>岩　　城(合)</t>
    <rPh sb="0" eb="1">
      <t>イワ</t>
    </rPh>
    <rPh sb="3" eb="4">
      <t>ジョウ</t>
    </rPh>
    <rPh sb="5" eb="6">
      <t>ゴウ</t>
    </rPh>
    <phoneticPr fontId="3"/>
  </si>
  <si>
    <t>生　　名(合)</t>
    <rPh sb="0" eb="1">
      <t>ショウ</t>
    </rPh>
    <rPh sb="3" eb="4">
      <t>メイ</t>
    </rPh>
    <rPh sb="5" eb="6">
      <t>ゴウ</t>
    </rPh>
    <phoneticPr fontId="3"/>
  </si>
  <si>
    <t>岩　　城(愛)</t>
    <rPh sb="0" eb="1">
      <t>イワ</t>
    </rPh>
    <rPh sb="3" eb="4">
      <t>ジョウ</t>
    </rPh>
    <rPh sb="5" eb="6">
      <t>アイ</t>
    </rPh>
    <phoneticPr fontId="3"/>
  </si>
  <si>
    <t>宮　　窪(愛)</t>
    <rPh sb="0" eb="1">
      <t>ミヤ</t>
    </rPh>
    <rPh sb="3" eb="4">
      <t>クボ</t>
    </rPh>
    <rPh sb="5" eb="6">
      <t>アイ</t>
    </rPh>
    <phoneticPr fontId="3"/>
  </si>
  <si>
    <t>菊　　間(合)</t>
    <rPh sb="0" eb="1">
      <t>キク</t>
    </rPh>
    <rPh sb="3" eb="4">
      <t>アイダ</t>
    </rPh>
    <rPh sb="5" eb="6">
      <t>ゴウ</t>
    </rPh>
    <phoneticPr fontId="3"/>
  </si>
  <si>
    <t>桜　　井(合)</t>
    <rPh sb="0" eb="1">
      <t>サクラ</t>
    </rPh>
    <rPh sb="3" eb="4">
      <t>イ</t>
    </rPh>
    <rPh sb="5" eb="6">
      <t>ゴウ</t>
    </rPh>
    <phoneticPr fontId="3"/>
  </si>
  <si>
    <t>伯　　方(愛)</t>
    <rPh sb="0" eb="1">
      <t>ハク</t>
    </rPh>
    <rPh sb="3" eb="4">
      <t>カタ</t>
    </rPh>
    <rPh sb="5" eb="6">
      <t>アイ</t>
    </rPh>
    <phoneticPr fontId="3"/>
  </si>
  <si>
    <t>菊　　間(読)</t>
    <rPh sb="0" eb="1">
      <t>キク</t>
    </rPh>
    <rPh sb="3" eb="4">
      <t>アイダ</t>
    </rPh>
    <rPh sb="5" eb="6">
      <t>ヨ</t>
    </rPh>
    <phoneticPr fontId="3"/>
  </si>
  <si>
    <t>桜　　井(朝)</t>
    <rPh sb="0" eb="1">
      <t>サクラ</t>
    </rPh>
    <rPh sb="3" eb="4">
      <t>イ</t>
    </rPh>
    <rPh sb="5" eb="6">
      <t>アサ</t>
    </rPh>
    <phoneticPr fontId="3"/>
  </si>
  <si>
    <t>宮　　浦(毎)</t>
    <rPh sb="0" eb="1">
      <t>ミヤ</t>
    </rPh>
    <rPh sb="3" eb="4">
      <t>ウラ</t>
    </rPh>
    <rPh sb="5" eb="6">
      <t>マイ</t>
    </rPh>
    <phoneticPr fontId="3"/>
  </si>
  <si>
    <t>今治中央（朝）</t>
    <rPh sb="0" eb="1">
      <t>イマ</t>
    </rPh>
    <rPh sb="1" eb="2">
      <t>チ</t>
    </rPh>
    <rPh sb="2" eb="3">
      <t>ナカ</t>
    </rPh>
    <rPh sb="3" eb="4">
      <t>ヒサシ</t>
    </rPh>
    <rPh sb="5" eb="6">
      <t>アサ</t>
    </rPh>
    <phoneticPr fontId="3"/>
  </si>
  <si>
    <t>菊　間（合）</t>
    <rPh sb="0" eb="1">
      <t>キク</t>
    </rPh>
    <rPh sb="2" eb="3">
      <t>アイダ</t>
    </rPh>
    <phoneticPr fontId="3"/>
  </si>
  <si>
    <t>波   止   浜
(大  西  分)</t>
    <rPh sb="0" eb="1">
      <t>ナミ</t>
    </rPh>
    <rPh sb="4" eb="5">
      <t>ドメ</t>
    </rPh>
    <rPh sb="8" eb="9">
      <t>ハマ</t>
    </rPh>
    <rPh sb="11" eb="12">
      <t>ダイ</t>
    </rPh>
    <rPh sb="14" eb="15">
      <t>ニシ</t>
    </rPh>
    <rPh sb="17" eb="18">
      <t>ブン</t>
    </rPh>
    <phoneticPr fontId="3"/>
  </si>
  <si>
    <t xml:space="preserve">今治中央(合)
（島        含）     </t>
    <rPh sb="0" eb="2">
      <t>イマバリ</t>
    </rPh>
    <rPh sb="2" eb="4">
      <t>チュウオウ</t>
    </rPh>
    <rPh sb="5" eb="6">
      <t>ゴウ</t>
    </rPh>
    <phoneticPr fontId="3"/>
  </si>
  <si>
    <t>今  治  中  央
（島        含）</t>
    <rPh sb="0" eb="1">
      <t>イマ</t>
    </rPh>
    <rPh sb="3" eb="4">
      <t>チ</t>
    </rPh>
    <rPh sb="6" eb="7">
      <t>ナカ</t>
    </rPh>
    <rPh sb="9" eb="10">
      <t>ヒサシ</t>
    </rPh>
    <phoneticPr fontId="3"/>
  </si>
  <si>
    <t>配布数</t>
    <phoneticPr fontId="3"/>
  </si>
  <si>
    <r>
      <t>　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4" eb="6">
      <t>ゴウケイ</t>
    </rPh>
    <rPh sb="7" eb="9">
      <t>オリコミ</t>
    </rPh>
    <rPh sb="9" eb="11">
      <t>ソウゴウ</t>
    </rPh>
    <rPh sb="11" eb="12">
      <t>ケイ</t>
    </rPh>
    <phoneticPr fontId="3"/>
  </si>
  <si>
    <t>上灘（合）</t>
    <rPh sb="0" eb="1">
      <t>ウエ</t>
    </rPh>
    <rPh sb="1" eb="2">
      <t>ナダ</t>
    </rPh>
    <rPh sb="3" eb="4">
      <t>ア</t>
    </rPh>
    <phoneticPr fontId="3"/>
  </si>
  <si>
    <t>下灘（合）</t>
    <rPh sb="0" eb="1">
      <t>シタ</t>
    </rPh>
    <rPh sb="1" eb="2">
      <t>ナダ</t>
    </rPh>
    <rPh sb="3" eb="4">
      <t>ア</t>
    </rPh>
    <phoneticPr fontId="3"/>
  </si>
  <si>
    <t>中山（合）</t>
    <rPh sb="0" eb="1">
      <t>ナカ</t>
    </rPh>
    <rPh sb="1" eb="2">
      <t>ヤマ</t>
    </rPh>
    <rPh sb="3" eb="4">
      <t>ゴウ</t>
    </rPh>
    <phoneticPr fontId="3"/>
  </si>
  <si>
    <t>松　前（合）</t>
    <rPh sb="0" eb="1">
      <t>マツ</t>
    </rPh>
    <rPh sb="2" eb="3">
      <t>マエ</t>
    </rPh>
    <rPh sb="4" eb="5">
      <t>ア</t>
    </rPh>
    <phoneticPr fontId="3"/>
  </si>
  <si>
    <t>宇和土居（合）</t>
    <rPh sb="0" eb="2">
      <t>ウワ</t>
    </rPh>
    <rPh sb="2" eb="4">
      <t>ドイ</t>
    </rPh>
    <rPh sb="5" eb="6">
      <t>ゴウ</t>
    </rPh>
    <phoneticPr fontId="3"/>
  </si>
  <si>
    <t>宇和土居 (愛)</t>
    <rPh sb="0" eb="1">
      <t>タカ</t>
    </rPh>
    <rPh sb="1" eb="2">
      <t>ワ</t>
    </rPh>
    <rPh sb="2" eb="3">
      <t>ツチ</t>
    </rPh>
    <rPh sb="3" eb="4">
      <t>イ</t>
    </rPh>
    <phoneticPr fontId="3"/>
  </si>
  <si>
    <t>八幡浜東(愛)</t>
    <rPh sb="0" eb="1">
      <t>ハチ</t>
    </rPh>
    <rPh sb="1" eb="2">
      <t>ハタ</t>
    </rPh>
    <rPh sb="2" eb="3">
      <t>ハマ</t>
    </rPh>
    <rPh sb="3" eb="4">
      <t>ヒガシ</t>
    </rPh>
    <rPh sb="5" eb="6">
      <t>アイ</t>
    </rPh>
    <phoneticPr fontId="3"/>
  </si>
  <si>
    <t>八幡浜南(愛)</t>
    <rPh sb="0" eb="1">
      <t>ハチ</t>
    </rPh>
    <rPh sb="1" eb="2">
      <t>ハタ</t>
    </rPh>
    <rPh sb="2" eb="3">
      <t>ハマ</t>
    </rPh>
    <rPh sb="3" eb="4">
      <t>ミナミ</t>
    </rPh>
    <rPh sb="5" eb="6">
      <t>アイ</t>
    </rPh>
    <phoneticPr fontId="3"/>
  </si>
  <si>
    <t>長浜白滝(愛）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</si>
  <si>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長浜白滝(愛)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</si>
  <si>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長浜白滝（合）</t>
    <rPh sb="0" eb="1">
      <t>チョウ</t>
    </rPh>
    <rPh sb="1" eb="2">
      <t>ハマ</t>
    </rPh>
    <rPh sb="2" eb="3">
      <t>シロ</t>
    </rPh>
    <rPh sb="3" eb="4">
      <t>タキ</t>
    </rPh>
    <rPh sb="5" eb="6">
      <t>ア</t>
    </rPh>
    <phoneticPr fontId="3"/>
  </si>
  <si>
    <t>八幡浜東（合）</t>
    <rPh sb="0" eb="1">
      <t>ハチ</t>
    </rPh>
    <rPh sb="1" eb="2">
      <t>ハタ</t>
    </rPh>
    <rPh sb="2" eb="3">
      <t>ハマ</t>
    </rPh>
    <rPh sb="3" eb="4">
      <t>ヒガシ</t>
    </rPh>
    <phoneticPr fontId="3"/>
  </si>
  <si>
    <t>八幡浜南（合）</t>
    <rPh sb="0" eb="1">
      <t>ハチ</t>
    </rPh>
    <rPh sb="1" eb="2">
      <t>ハタ</t>
    </rPh>
    <rPh sb="2" eb="3">
      <t>ハマ</t>
    </rPh>
    <rPh sb="3" eb="4">
      <t>ミナミ</t>
    </rPh>
    <rPh sb="5" eb="6">
      <t>ゴウ</t>
    </rPh>
    <phoneticPr fontId="3"/>
  </si>
  <si>
    <t>宇和三島(合)</t>
    <rPh sb="0" eb="2">
      <t>ウワ</t>
    </rPh>
    <rPh sb="2" eb="4">
      <t>ミシマ</t>
    </rPh>
    <rPh sb="5" eb="6">
      <t>ゴウ</t>
    </rPh>
    <phoneticPr fontId="3"/>
  </si>
  <si>
    <t>-</t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</si>
  <si>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</si>
  <si>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宇和島和霊</t>
    <rPh sb="0" eb="3">
      <t>ウワジマ</t>
    </rPh>
    <rPh sb="3" eb="4">
      <t>ワ</t>
    </rPh>
    <rPh sb="4" eb="5">
      <t>レイ</t>
    </rPh>
    <phoneticPr fontId="3"/>
  </si>
  <si>
    <t>壬生川北（読）</t>
    <rPh sb="0" eb="3">
      <t>ニュウガワ</t>
    </rPh>
    <rPh sb="3" eb="4">
      <t>キタ</t>
    </rPh>
    <rPh sb="5" eb="6">
      <t>ドク</t>
    </rPh>
    <phoneticPr fontId="3"/>
  </si>
  <si>
    <t>三島西(土居)(読)</t>
    <rPh sb="0" eb="2">
      <t>ミシマ</t>
    </rPh>
    <rPh sb="2" eb="3">
      <t>ニシ</t>
    </rPh>
    <rPh sb="4" eb="6">
      <t>ドイ</t>
    </rPh>
    <rPh sb="8" eb="9">
      <t>ヨ</t>
    </rPh>
    <phoneticPr fontId="3"/>
  </si>
  <si>
    <t>北宇和郡</t>
    <phoneticPr fontId="3"/>
  </si>
  <si>
    <t>生　　名(愛)</t>
    <rPh sb="0" eb="1">
      <t>イ</t>
    </rPh>
    <rPh sb="3" eb="4">
      <t>ナ</t>
    </rPh>
    <rPh sb="5" eb="6">
      <t>アイ</t>
    </rPh>
    <phoneticPr fontId="3"/>
  </si>
  <si>
    <t>四国中央</t>
    <rPh sb="0" eb="2">
      <t>シコク</t>
    </rPh>
    <rPh sb="2" eb="4">
      <t>チュウオウ</t>
    </rPh>
    <phoneticPr fontId="3"/>
  </si>
  <si>
    <t>宗　方（愛）</t>
    <rPh sb="0" eb="1">
      <t>シュウ</t>
    </rPh>
    <rPh sb="2" eb="3">
      <t>カタ</t>
    </rPh>
    <rPh sb="4" eb="5">
      <t>アイ</t>
    </rPh>
    <phoneticPr fontId="3"/>
  </si>
  <si>
    <t>瀬戸崎（愛）</t>
    <rPh sb="0" eb="2">
      <t>セト</t>
    </rPh>
    <rPh sb="2" eb="3">
      <t>ザキ</t>
    </rPh>
    <rPh sb="4" eb="5">
      <t>アイ</t>
    </rPh>
    <phoneticPr fontId="3"/>
  </si>
  <si>
    <t>盛　　　（愛）</t>
    <rPh sb="0" eb="1">
      <t>サカリ</t>
    </rPh>
    <rPh sb="5" eb="6">
      <t>アイ</t>
    </rPh>
    <phoneticPr fontId="3"/>
  </si>
  <si>
    <t>徳の森（朝）</t>
    <rPh sb="0" eb="1">
      <t>トク</t>
    </rPh>
    <rPh sb="2" eb="3">
      <t>モリ</t>
    </rPh>
    <rPh sb="4" eb="5">
      <t>アサ</t>
    </rPh>
    <phoneticPr fontId="3"/>
  </si>
  <si>
    <t>今治北（読）</t>
    <rPh sb="0" eb="2">
      <t>イマバリ</t>
    </rPh>
    <rPh sb="2" eb="3">
      <t>キタ</t>
    </rPh>
    <rPh sb="4" eb="5">
      <t>ヨ</t>
    </rPh>
    <phoneticPr fontId="3"/>
  </si>
  <si>
    <t>今治北（毎）</t>
    <rPh sb="0" eb="2">
      <t>イマバリ</t>
    </rPh>
    <rPh sb="2" eb="3">
      <t>キタ</t>
    </rPh>
    <rPh sb="4" eb="5">
      <t>マイ</t>
    </rPh>
    <phoneticPr fontId="3"/>
  </si>
  <si>
    <t>今治北（朝）</t>
    <rPh sb="0" eb="2">
      <t>イマバリ</t>
    </rPh>
    <rPh sb="2" eb="3">
      <t>キタ</t>
    </rPh>
    <rPh sb="4" eb="5">
      <t>アサ</t>
    </rPh>
    <phoneticPr fontId="3"/>
  </si>
  <si>
    <t>今治南（朝）</t>
    <rPh sb="0" eb="2">
      <t>イマバリ</t>
    </rPh>
    <rPh sb="2" eb="3">
      <t>ミナミ</t>
    </rPh>
    <rPh sb="4" eb="5">
      <t>アサ</t>
    </rPh>
    <phoneticPr fontId="3"/>
  </si>
  <si>
    <t>今治東（読）</t>
    <rPh sb="0" eb="2">
      <t>イマバリ</t>
    </rPh>
    <rPh sb="2" eb="3">
      <t>ヒガシ</t>
    </rPh>
    <rPh sb="4" eb="5">
      <t>ヨ</t>
    </rPh>
    <phoneticPr fontId="3"/>
  </si>
  <si>
    <t>五十崎（愛）</t>
    <rPh sb="0" eb="3">
      <t>イカザキ</t>
    </rPh>
    <rPh sb="4" eb="5">
      <t>アイ</t>
    </rPh>
    <phoneticPr fontId="3"/>
  </si>
  <si>
    <t>内子（愛）</t>
    <rPh sb="0" eb="2">
      <t>ウチコ</t>
    </rPh>
    <rPh sb="3" eb="4">
      <t>アイ</t>
    </rPh>
    <phoneticPr fontId="3"/>
  </si>
  <si>
    <t>大瀬（愛）</t>
    <rPh sb="0" eb="2">
      <t>オオセ</t>
    </rPh>
    <rPh sb="3" eb="4">
      <t>アイ</t>
    </rPh>
    <phoneticPr fontId="3"/>
  </si>
  <si>
    <t>内子（愛）</t>
    <rPh sb="0" eb="1">
      <t>ウチ</t>
    </rPh>
    <rPh sb="1" eb="2">
      <t>コ</t>
    </rPh>
    <rPh sb="3" eb="4">
      <t>アイ</t>
    </rPh>
    <phoneticPr fontId="3"/>
  </si>
  <si>
    <t>五十崎(合)</t>
    <rPh sb="0" eb="2">
      <t>ゴジュウ</t>
    </rPh>
    <rPh sb="2" eb="3">
      <t>サキ</t>
    </rPh>
    <rPh sb="3" eb="6">
      <t>ゴウ</t>
    </rPh>
    <phoneticPr fontId="3"/>
  </si>
  <si>
    <t>内子(合)</t>
    <rPh sb="0" eb="1">
      <t>ウチ</t>
    </rPh>
    <rPh sb="1" eb="2">
      <t>コ</t>
    </rPh>
    <rPh sb="2" eb="5">
      <t>ゴウ</t>
    </rPh>
    <phoneticPr fontId="3"/>
  </si>
  <si>
    <t>大瀬(合)</t>
    <rPh sb="0" eb="1">
      <t>ダイ</t>
    </rPh>
    <rPh sb="1" eb="2">
      <t>セ</t>
    </rPh>
    <rPh sb="2" eb="5">
      <t>ゴウ</t>
    </rPh>
    <phoneticPr fontId="3"/>
  </si>
  <si>
    <t>八幡浜（読）</t>
    <rPh sb="0" eb="2">
      <t>ヤハタ</t>
    </rPh>
    <rPh sb="2" eb="3">
      <t>ハマ</t>
    </rPh>
    <rPh sb="4" eb="5">
      <t>ヨ</t>
    </rPh>
    <phoneticPr fontId="3"/>
  </si>
  <si>
    <t>北伊予（松前）（朝）</t>
    <rPh sb="0" eb="3">
      <t>キタイヨ</t>
    </rPh>
    <rPh sb="4" eb="6">
      <t>マツマエ</t>
    </rPh>
    <rPh sb="8" eb="9">
      <t>アサ</t>
    </rPh>
    <phoneticPr fontId="3"/>
  </si>
  <si>
    <t>今治東(合)</t>
    <rPh sb="0" eb="2">
      <t>イマバリ</t>
    </rPh>
    <rPh sb="2" eb="3">
      <t>ヒガシ</t>
    </rPh>
    <rPh sb="3" eb="6">
      <t>ゴウ</t>
    </rPh>
    <phoneticPr fontId="3"/>
  </si>
  <si>
    <t>今治北(合)</t>
    <rPh sb="0" eb="2">
      <t>イマバリ</t>
    </rPh>
    <rPh sb="2" eb="3">
      <t>キタ</t>
    </rPh>
    <rPh sb="3" eb="6">
      <t>ゴウ</t>
    </rPh>
    <phoneticPr fontId="3"/>
  </si>
  <si>
    <t>宮　　浦(愛)</t>
    <rPh sb="0" eb="1">
      <t>ミヤ</t>
    </rPh>
    <rPh sb="3" eb="4">
      <t>ウラ</t>
    </rPh>
    <rPh sb="5" eb="6">
      <t>アイ</t>
    </rPh>
    <phoneticPr fontId="3"/>
  </si>
  <si>
    <t>垣生（愛）</t>
    <rPh sb="0" eb="1">
      <t>カキ</t>
    </rPh>
    <rPh sb="1" eb="2">
      <t>セイ</t>
    </rPh>
    <rPh sb="3" eb="4">
      <t>アイ</t>
    </rPh>
    <phoneticPr fontId="3"/>
  </si>
  <si>
    <t>三瓶(愛)</t>
    <rPh sb="0" eb="1">
      <t>サン</t>
    </rPh>
    <rPh sb="1" eb="2">
      <t>ビン</t>
    </rPh>
    <rPh sb="3" eb="4">
      <t>アイ</t>
    </rPh>
    <phoneticPr fontId="3"/>
  </si>
  <si>
    <t>今治(合)</t>
    <rPh sb="0" eb="2">
      <t>イマバリ</t>
    </rPh>
    <rPh sb="2" eb="5">
      <t>ゴウ</t>
    </rPh>
    <phoneticPr fontId="3"/>
  </si>
  <si>
    <t>今治（読）</t>
    <rPh sb="0" eb="2">
      <t>イマバリ</t>
    </rPh>
    <rPh sb="3" eb="4">
      <t>ヨ</t>
    </rPh>
    <phoneticPr fontId="3"/>
  </si>
  <si>
    <t>伊台（愛）</t>
    <rPh sb="0" eb="1">
      <t>イ</t>
    </rPh>
    <rPh sb="1" eb="2">
      <t>ダイ</t>
    </rPh>
    <rPh sb="3" eb="4">
      <t>アイ</t>
    </rPh>
    <phoneticPr fontId="3"/>
  </si>
  <si>
    <t>朝生田</t>
    <rPh sb="0" eb="2">
      <t>アソウ</t>
    </rPh>
    <rPh sb="2" eb="3">
      <t>タ</t>
    </rPh>
    <phoneticPr fontId="3"/>
  </si>
  <si>
    <t>出目(読)</t>
    <rPh sb="0" eb="2">
      <t>デメ</t>
    </rPh>
    <rPh sb="3" eb="4">
      <t>ドク</t>
    </rPh>
    <phoneticPr fontId="3"/>
  </si>
  <si>
    <t>宮　浦（愛）</t>
    <rPh sb="0" eb="1">
      <t>ミヤ</t>
    </rPh>
    <rPh sb="2" eb="3">
      <t>ウラ</t>
    </rPh>
    <rPh sb="4" eb="5">
      <t>アイ</t>
    </rPh>
    <phoneticPr fontId="3"/>
  </si>
  <si>
    <t>今治中央(朝)
（島        含）</t>
    <rPh sb="0" eb="2">
      <t>イマバリ</t>
    </rPh>
    <rPh sb="2" eb="4">
      <t>チュウオウ</t>
    </rPh>
    <rPh sb="5" eb="6">
      <t>アサ</t>
    </rPh>
    <rPh sb="9" eb="10">
      <t>シマ</t>
    </rPh>
    <rPh sb="18" eb="19">
      <t>フクミ</t>
    </rPh>
    <phoneticPr fontId="3"/>
  </si>
  <si>
    <t>　旧三島西含む</t>
    <rPh sb="1" eb="2">
      <t>キュウ</t>
    </rPh>
    <rPh sb="2" eb="4">
      <t>ミシマ</t>
    </rPh>
    <rPh sb="4" eb="5">
      <t>ニシ</t>
    </rPh>
    <rPh sb="5" eb="6">
      <t>フク</t>
    </rPh>
    <phoneticPr fontId="3"/>
  </si>
  <si>
    <t>小松（朝）</t>
    <rPh sb="0" eb="1">
      <t>ショウ</t>
    </rPh>
    <rPh sb="1" eb="2">
      <t>マツ</t>
    </rPh>
    <rPh sb="3" eb="4">
      <t>アサ</t>
    </rPh>
    <phoneticPr fontId="3"/>
  </si>
  <si>
    <t>小倉・近永(読)</t>
    <rPh sb="0" eb="2">
      <t>オグラ</t>
    </rPh>
    <rPh sb="3" eb="5">
      <t>チカナガ</t>
    </rPh>
    <rPh sb="6" eb="7">
      <t>ヨ</t>
    </rPh>
    <phoneticPr fontId="3"/>
  </si>
  <si>
    <t>四国中央(毎)</t>
    <rPh sb="0" eb="2">
      <t>シコク</t>
    </rPh>
    <rPh sb="2" eb="4">
      <t>チュウオウ</t>
    </rPh>
    <rPh sb="5" eb="6">
      <t>マイ</t>
    </rPh>
    <phoneticPr fontId="3"/>
  </si>
  <si>
    <t>しまなみ</t>
    <phoneticPr fontId="3"/>
  </si>
  <si>
    <t>大島（愛）</t>
    <rPh sb="0" eb="1">
      <t>ダイ</t>
    </rPh>
    <rPh sb="1" eb="2">
      <t>シマ</t>
    </rPh>
    <rPh sb="3" eb="4">
      <t>アイ</t>
    </rPh>
    <phoneticPr fontId="3"/>
  </si>
  <si>
    <t>三瓶(愛）</t>
    <rPh sb="0" eb="1">
      <t>サン</t>
    </rPh>
    <rPh sb="1" eb="2">
      <t>ビン</t>
    </rPh>
    <rPh sb="3" eb="4">
      <t>アイ</t>
    </rPh>
    <phoneticPr fontId="3"/>
  </si>
  <si>
    <t>松山中央（朝）</t>
    <rPh sb="0" eb="2">
      <t>マツヤマ</t>
    </rPh>
    <rPh sb="2" eb="4">
      <t>チュウオウ</t>
    </rPh>
    <rPh sb="5" eb="6">
      <t>アサ</t>
    </rPh>
    <phoneticPr fontId="3"/>
  </si>
  <si>
    <t>松山中央（合）</t>
    <rPh sb="0" eb="2">
      <t>マツヤマ</t>
    </rPh>
    <rPh sb="2" eb="4">
      <t>チュウオウ</t>
    </rPh>
    <rPh sb="5" eb="6">
      <t>ゴウ</t>
    </rPh>
    <phoneticPr fontId="3"/>
  </si>
  <si>
    <t>口総支所(合)</t>
    <rPh sb="0" eb="1">
      <t>クチ</t>
    </rPh>
    <rPh sb="1" eb="2">
      <t>ソウ</t>
    </rPh>
    <rPh sb="2" eb="4">
      <t>シショ</t>
    </rPh>
    <rPh sb="5" eb="6">
      <t>ゴウ</t>
    </rPh>
    <phoneticPr fontId="3"/>
  </si>
  <si>
    <t>口総支所（愛）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</si>
  <si>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口総支所(愛)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</si>
  <si>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宗方（愛）</t>
    <rPh sb="0" eb="2">
      <t>ムナカタ</t>
    </rPh>
    <rPh sb="3" eb="4">
      <t>アイ</t>
    </rPh>
    <phoneticPr fontId="3"/>
  </si>
  <si>
    <t>五十崎（愛）</t>
    <rPh sb="0" eb="3">
      <t>イカザキ</t>
    </rPh>
    <rPh sb="4" eb="5">
      <t>アイ</t>
    </rPh>
    <phoneticPr fontId="3"/>
  </si>
  <si>
    <t>（しまなみへ）</t>
    <phoneticPr fontId="3"/>
  </si>
  <si>
    <t>-</t>
    <phoneticPr fontId="3"/>
  </si>
  <si>
    <t>東予</t>
    <rPh sb="0" eb="2">
      <t>トウヨ</t>
    </rPh>
    <phoneticPr fontId="3"/>
  </si>
  <si>
    <t>（新居浜南へ）</t>
    <rPh sb="1" eb="4">
      <t>ニイハマ</t>
    </rPh>
    <rPh sb="4" eb="5">
      <t>ミナミ</t>
    </rPh>
    <phoneticPr fontId="3"/>
  </si>
  <si>
    <t>中　萩（愛）</t>
    <rPh sb="0" eb="1">
      <t>ナカ</t>
    </rPh>
    <rPh sb="2" eb="3">
      <t>ハギ</t>
    </rPh>
    <rPh sb="4" eb="5">
      <t>アイ</t>
    </rPh>
    <phoneticPr fontId="3"/>
  </si>
  <si>
    <t>生　名（愛）</t>
    <rPh sb="0" eb="1">
      <t>セイ</t>
    </rPh>
    <rPh sb="2" eb="3">
      <t>ナ</t>
    </rPh>
    <rPh sb="4" eb="5">
      <t>アイ</t>
    </rPh>
    <phoneticPr fontId="3"/>
  </si>
  <si>
    <t>東予南</t>
    <rPh sb="0" eb="2">
      <t>トウヨ</t>
    </rPh>
    <rPh sb="2" eb="3">
      <t>ミナミ</t>
    </rPh>
    <phoneticPr fontId="3"/>
  </si>
  <si>
    <t>平井</t>
    <rPh sb="0" eb="2">
      <t>ヒライ</t>
    </rPh>
    <phoneticPr fontId="3"/>
  </si>
  <si>
    <t>久米</t>
    <rPh sb="0" eb="2">
      <t>クメ</t>
    </rPh>
    <phoneticPr fontId="3"/>
  </si>
  <si>
    <t>雄郡（合）</t>
    <rPh sb="0" eb="1">
      <t>オス</t>
    </rPh>
    <rPh sb="1" eb="2">
      <t>グン</t>
    </rPh>
    <rPh sb="3" eb="4">
      <t>ゴウ</t>
    </rPh>
    <phoneticPr fontId="3"/>
  </si>
  <si>
    <t>竹原（合）</t>
    <rPh sb="0" eb="1">
      <t>タケ</t>
    </rPh>
    <rPh sb="1" eb="2">
      <t>ハラ</t>
    </rPh>
    <rPh sb="3" eb="4">
      <t>ゴウ</t>
    </rPh>
    <phoneticPr fontId="3"/>
  </si>
  <si>
    <t>松山城西（合）</t>
    <rPh sb="0" eb="2">
      <t>マツヤマ</t>
    </rPh>
    <rPh sb="2" eb="4">
      <t>ジョウセイ</t>
    </rPh>
    <rPh sb="5" eb="6">
      <t>ゴウ</t>
    </rPh>
    <phoneticPr fontId="3"/>
  </si>
  <si>
    <t>味生（合）</t>
    <rPh sb="0" eb="1">
      <t>アジ</t>
    </rPh>
    <rPh sb="1" eb="2">
      <t>イ</t>
    </rPh>
    <rPh sb="3" eb="4">
      <t>ゴウ</t>
    </rPh>
    <phoneticPr fontId="3"/>
  </si>
  <si>
    <t>-</t>
    <phoneticPr fontId="3"/>
  </si>
  <si>
    <t>番町（愛）</t>
    <rPh sb="0" eb="2">
      <t>バンチョウ</t>
    </rPh>
    <rPh sb="3" eb="4">
      <t>アイ</t>
    </rPh>
    <phoneticPr fontId="3"/>
  </si>
  <si>
    <t>雄郡（愛）</t>
    <rPh sb="0" eb="1">
      <t>オス</t>
    </rPh>
    <rPh sb="1" eb="2">
      <t>グン</t>
    </rPh>
    <rPh sb="3" eb="4">
      <t>アイ</t>
    </rPh>
    <phoneticPr fontId="3"/>
  </si>
  <si>
    <t>竹原（愛）</t>
    <rPh sb="0" eb="2">
      <t>タケハラ</t>
    </rPh>
    <rPh sb="3" eb="4">
      <t>アイ</t>
    </rPh>
    <phoneticPr fontId="3"/>
  </si>
  <si>
    <t>保免（愛）</t>
    <rPh sb="0" eb="1">
      <t>ホ</t>
    </rPh>
    <rPh sb="1" eb="2">
      <t>メン</t>
    </rPh>
    <rPh sb="3" eb="4">
      <t>アイ</t>
    </rPh>
    <phoneticPr fontId="3"/>
  </si>
  <si>
    <t>味生（愛）</t>
    <rPh sb="0" eb="1">
      <t>アジ</t>
    </rPh>
    <rPh sb="1" eb="2">
      <t>イ</t>
    </rPh>
    <rPh sb="3" eb="4">
      <t>アイ</t>
    </rPh>
    <phoneticPr fontId="3"/>
  </si>
  <si>
    <t>竹原（愛）</t>
    <rPh sb="0" eb="1">
      <t>タケ</t>
    </rPh>
    <rPh sb="1" eb="2">
      <t>ハラ</t>
    </rPh>
    <rPh sb="3" eb="4">
      <t>アイ</t>
    </rPh>
    <phoneticPr fontId="3"/>
  </si>
  <si>
    <t>（宇和島西へ）</t>
    <rPh sb="1" eb="4">
      <t>ウワジマ</t>
    </rPh>
    <rPh sb="4" eb="5">
      <t>ニシ</t>
    </rPh>
    <phoneticPr fontId="3"/>
  </si>
  <si>
    <t>（御荘へ）</t>
    <rPh sb="1" eb="3">
      <t>ミショウ</t>
    </rPh>
    <phoneticPr fontId="3"/>
  </si>
  <si>
    <t>道後東</t>
    <rPh sb="0" eb="2">
      <t>ドウゴ</t>
    </rPh>
    <rPh sb="2" eb="3">
      <t>ヒガシ</t>
    </rPh>
    <phoneticPr fontId="3"/>
  </si>
  <si>
    <t>（近永へ）</t>
    <rPh sb="1" eb="3">
      <t>チカナガ</t>
    </rPh>
    <phoneticPr fontId="3"/>
  </si>
  <si>
    <t>菊間（愛）</t>
    <rPh sb="0" eb="2">
      <t>キクマ</t>
    </rPh>
    <rPh sb="3" eb="4">
      <t>アイ</t>
    </rPh>
    <phoneticPr fontId="3"/>
  </si>
  <si>
    <t>亀岡（愛）</t>
    <rPh sb="0" eb="2">
      <t>カメオカ</t>
    </rPh>
    <rPh sb="3" eb="4">
      <t>アイ</t>
    </rPh>
    <phoneticPr fontId="3"/>
  </si>
  <si>
    <t>近永(愛)</t>
    <rPh sb="0" eb="2">
      <t>チカナガ</t>
    </rPh>
    <rPh sb="3" eb="4">
      <t>アイ</t>
    </rPh>
    <phoneticPr fontId="3"/>
  </si>
  <si>
    <t>多喜浜（愛）</t>
    <rPh sb="0" eb="3">
      <t>タキハマ</t>
    </rPh>
    <rPh sb="4" eb="5">
      <t>アイ</t>
    </rPh>
    <phoneticPr fontId="3"/>
  </si>
  <si>
    <t>西条東（合）</t>
    <rPh sb="0" eb="1">
      <t>ニシ</t>
    </rPh>
    <rPh sb="1" eb="2">
      <t>ジョウ</t>
    </rPh>
    <rPh sb="2" eb="3">
      <t>ヒガシ</t>
    </rPh>
    <rPh sb="4" eb="5">
      <t>ゴウ</t>
    </rPh>
    <phoneticPr fontId="3"/>
  </si>
  <si>
    <t>西条東(朝)</t>
    <rPh sb="0" eb="2">
      <t>サイジョウ</t>
    </rPh>
    <rPh sb="2" eb="3">
      <t>ヒガシ</t>
    </rPh>
    <rPh sb="4" eb="5">
      <t>アサ</t>
    </rPh>
    <phoneticPr fontId="3"/>
  </si>
  <si>
    <t>西条東(朝)</t>
    <rPh sb="0" eb="1">
      <t>ニシ</t>
    </rPh>
    <rPh sb="1" eb="2">
      <t>ジョウ</t>
    </rPh>
    <rPh sb="2" eb="3">
      <t>ヒガシ</t>
    </rPh>
    <rPh sb="4" eb="5">
      <t>アサ</t>
    </rPh>
    <phoneticPr fontId="3"/>
  </si>
  <si>
    <t>中萩（朝）</t>
    <rPh sb="0" eb="1">
      <t>ナカ</t>
    </rPh>
    <rPh sb="1" eb="2">
      <t>ハギ</t>
    </rPh>
    <rPh sb="3" eb="4">
      <t>アサ</t>
    </rPh>
    <phoneticPr fontId="3"/>
  </si>
  <si>
    <t>いよ西条（読）</t>
    <rPh sb="2" eb="4">
      <t>サイジョウ</t>
    </rPh>
    <rPh sb="5" eb="6">
      <t>ドク</t>
    </rPh>
    <phoneticPr fontId="3"/>
  </si>
  <si>
    <t>いよ西条(読)</t>
    <rPh sb="2" eb="4">
      <t>サイジョウ</t>
    </rPh>
    <rPh sb="5" eb="6">
      <t>ヨ</t>
    </rPh>
    <phoneticPr fontId="3"/>
  </si>
  <si>
    <t>-</t>
    <phoneticPr fontId="3"/>
  </si>
  <si>
    <t>野村(愛)</t>
    <rPh sb="0" eb="2">
      <t>ノムラ</t>
    </rPh>
    <rPh sb="3" eb="4">
      <t>アイ</t>
    </rPh>
    <phoneticPr fontId="3"/>
  </si>
  <si>
    <t>野村（合）</t>
    <rPh sb="0" eb="1">
      <t>ノ</t>
    </rPh>
    <rPh sb="1" eb="2">
      <t>ムラ</t>
    </rPh>
    <rPh sb="3" eb="4">
      <t>ゴウ</t>
    </rPh>
    <phoneticPr fontId="3"/>
  </si>
  <si>
    <t>-</t>
    <phoneticPr fontId="3"/>
  </si>
  <si>
    <t>野ノ江支所(合)</t>
    <rPh sb="0" eb="1">
      <t>ノ</t>
    </rPh>
    <rPh sb="2" eb="3">
      <t>エ</t>
    </rPh>
    <rPh sb="3" eb="5">
      <t>シショ</t>
    </rPh>
    <rPh sb="6" eb="7">
      <t>ゴウ</t>
    </rPh>
    <phoneticPr fontId="3"/>
  </si>
  <si>
    <t>大西（読）</t>
    <rPh sb="0" eb="2">
      <t>オオニシ</t>
    </rPh>
    <rPh sb="3" eb="4">
      <t>ヨ</t>
    </rPh>
    <phoneticPr fontId="3"/>
  </si>
  <si>
    <t>野ノ江支所(愛)</t>
    <rPh sb="0" eb="1">
      <t>ノ</t>
    </rPh>
    <rPh sb="2" eb="3">
      <t>エ</t>
    </rPh>
    <rPh sb="3" eb="5">
      <t>シショ</t>
    </rPh>
    <rPh sb="6" eb="7">
      <t>アイ</t>
    </rPh>
    <phoneticPr fontId="3"/>
  </si>
  <si>
    <t>波止浜（読）</t>
    <rPh sb="0" eb="1">
      <t>ナミ</t>
    </rPh>
    <rPh sb="1" eb="2">
      <t>ト</t>
    </rPh>
    <rPh sb="2" eb="3">
      <t>ハマ</t>
    </rPh>
    <rPh sb="4" eb="5">
      <t>ヨ</t>
    </rPh>
    <phoneticPr fontId="3"/>
  </si>
  <si>
    <t>菊　間（合）</t>
    <rPh sb="0" eb="1">
      <t>キク</t>
    </rPh>
    <rPh sb="2" eb="3">
      <t>アイダ</t>
    </rPh>
    <rPh sb="4" eb="5">
      <t>ゴウ</t>
    </rPh>
    <phoneticPr fontId="3"/>
  </si>
  <si>
    <t>亀　岡(合)</t>
    <rPh sb="0" eb="1">
      <t>カメ</t>
    </rPh>
    <rPh sb="2" eb="3">
      <t>オカ</t>
    </rPh>
    <rPh sb="4" eb="5">
      <t>ゴウ</t>
    </rPh>
    <phoneticPr fontId="3"/>
  </si>
  <si>
    <t>近永(愛)</t>
    <rPh sb="0" eb="2">
      <t>チカナガ</t>
    </rPh>
    <phoneticPr fontId="3"/>
  </si>
  <si>
    <t>西条
飯岡下島山（朝）</t>
    <rPh sb="0" eb="2">
      <t>サイジョウ</t>
    </rPh>
    <rPh sb="3" eb="5">
      <t>イイオカ</t>
    </rPh>
    <rPh sb="5" eb="6">
      <t>シモ</t>
    </rPh>
    <rPh sb="6" eb="8">
      <t>シマヤマ</t>
    </rPh>
    <rPh sb="9" eb="10">
      <t>アサ</t>
    </rPh>
    <phoneticPr fontId="3"/>
  </si>
  <si>
    <t>（北支所へ）</t>
    <rPh sb="1" eb="2">
      <t>キタ</t>
    </rPh>
    <rPh sb="2" eb="4">
      <t>シショ</t>
    </rPh>
    <phoneticPr fontId="3"/>
  </si>
  <si>
    <t>（大洲へ）</t>
    <rPh sb="1" eb="3">
      <t>オオズ</t>
    </rPh>
    <phoneticPr fontId="3"/>
  </si>
  <si>
    <t>三机(愛)</t>
    <rPh sb="0" eb="1">
      <t>サン</t>
    </rPh>
    <rPh sb="1" eb="2">
      <t>ツクエ</t>
    </rPh>
    <rPh sb="3" eb="4">
      <t>アイ</t>
    </rPh>
    <phoneticPr fontId="3"/>
  </si>
  <si>
    <t>城川（合）</t>
    <rPh sb="0" eb="2">
      <t>シロカワ</t>
    </rPh>
    <rPh sb="3" eb="4">
      <t>ゴウ</t>
    </rPh>
    <phoneticPr fontId="3"/>
  </si>
  <si>
    <t>大西（読）</t>
    <rPh sb="0" eb="1">
      <t>ダイ</t>
    </rPh>
    <rPh sb="1" eb="2">
      <t>ニシ</t>
    </rPh>
    <rPh sb="3" eb="4">
      <t>ヨ</t>
    </rPh>
    <phoneticPr fontId="3"/>
  </si>
  <si>
    <t>宇和土居(愛)</t>
    <rPh sb="0" eb="2">
      <t>ウワ</t>
    </rPh>
    <rPh sb="2" eb="4">
      <t>ドイ</t>
    </rPh>
    <rPh sb="5" eb="6">
      <t>アイ</t>
    </rPh>
    <phoneticPr fontId="3"/>
  </si>
  <si>
    <t>城川（愛）</t>
    <rPh sb="0" eb="2">
      <t>シロカワ</t>
    </rPh>
    <rPh sb="3" eb="4">
      <t>アイ</t>
    </rPh>
    <phoneticPr fontId="3"/>
  </si>
  <si>
    <t>卯之町(愛)</t>
    <rPh sb="0" eb="3">
      <t>ウノマチ</t>
    </rPh>
    <rPh sb="4" eb="5">
      <t>アイ</t>
    </rPh>
    <phoneticPr fontId="3"/>
  </si>
  <si>
    <t>城川 (愛)</t>
    <rPh sb="0" eb="2">
      <t>シロカワ</t>
    </rPh>
    <phoneticPr fontId="3"/>
  </si>
  <si>
    <t>卯之町(愛）</t>
    <rPh sb="0" eb="3">
      <t>ウノマチ</t>
    </rPh>
    <rPh sb="4" eb="5">
      <t>アイ</t>
    </rPh>
    <phoneticPr fontId="3"/>
  </si>
  <si>
    <t>佐　島(愛)</t>
    <rPh sb="0" eb="1">
      <t>サ</t>
    </rPh>
    <rPh sb="2" eb="3">
      <t>シマ</t>
    </rPh>
    <rPh sb="4" eb="5">
      <t>アイ</t>
    </rPh>
    <phoneticPr fontId="3"/>
  </si>
  <si>
    <t>佐　　島(愛)</t>
    <rPh sb="0" eb="1">
      <t>サ</t>
    </rPh>
    <rPh sb="3" eb="4">
      <t>シマ</t>
    </rPh>
    <rPh sb="5" eb="6">
      <t>アイ</t>
    </rPh>
    <phoneticPr fontId="3"/>
  </si>
  <si>
    <t>大島（愛）</t>
    <rPh sb="0" eb="2">
      <t>オオシマ</t>
    </rPh>
    <rPh sb="3" eb="4">
      <t>アイ</t>
    </rPh>
    <phoneticPr fontId="3"/>
  </si>
  <si>
    <t>宮窪（愛）</t>
    <rPh sb="0" eb="2">
      <t>ミヤクボ</t>
    </rPh>
    <rPh sb="3" eb="4">
      <t>アイ</t>
    </rPh>
    <phoneticPr fontId="3"/>
  </si>
  <si>
    <t>中 国 新 聞</t>
    <rPh sb="0" eb="1">
      <t>チュウ</t>
    </rPh>
    <rPh sb="2" eb="3">
      <t>クニ</t>
    </rPh>
    <rPh sb="4" eb="5">
      <t>シン</t>
    </rPh>
    <rPh sb="6" eb="7">
      <t>キ</t>
    </rPh>
    <phoneticPr fontId="3"/>
  </si>
  <si>
    <t>弓削（朝）</t>
    <rPh sb="0" eb="1">
      <t>ユミ</t>
    </rPh>
    <rPh sb="1" eb="2">
      <t>ケズ</t>
    </rPh>
    <rPh sb="3" eb="4">
      <t>アサ</t>
    </rPh>
    <phoneticPr fontId="3"/>
  </si>
  <si>
    <t>佐島（読）</t>
    <rPh sb="0" eb="2">
      <t>サジマ</t>
    </rPh>
    <rPh sb="3" eb="4">
      <t>ヨ</t>
    </rPh>
    <phoneticPr fontId="3"/>
  </si>
  <si>
    <t>生名（愛）</t>
    <rPh sb="0" eb="1">
      <t>ナマ</t>
    </rPh>
    <rPh sb="1" eb="2">
      <t>ナ</t>
    </rPh>
    <rPh sb="3" eb="4">
      <t>アイ</t>
    </rPh>
    <phoneticPr fontId="3"/>
  </si>
  <si>
    <t>越智郡（島嶼郡）（中国）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rPh sb="9" eb="11">
      <t>チュウゴク</t>
    </rPh>
    <phoneticPr fontId="3"/>
  </si>
  <si>
    <t>（伊予東へ）</t>
    <rPh sb="1" eb="3">
      <t>イヨ</t>
    </rPh>
    <rPh sb="3" eb="4">
      <t>ヒガシ</t>
    </rPh>
    <phoneticPr fontId="3"/>
  </si>
  <si>
    <t>（松前へ）</t>
    <rPh sb="1" eb="3">
      <t>マサキ</t>
    </rPh>
    <phoneticPr fontId="3"/>
  </si>
  <si>
    <t>（新居浜西へ）</t>
    <rPh sb="1" eb="4">
      <t>ニイハマ</t>
    </rPh>
    <rPh sb="4" eb="5">
      <t>ニシ</t>
    </rPh>
    <phoneticPr fontId="3"/>
  </si>
  <si>
    <t>（丹原へ）</t>
    <rPh sb="1" eb="3">
      <t>タンバラ</t>
    </rPh>
    <phoneticPr fontId="3"/>
  </si>
  <si>
    <t>新居浜南（愛）</t>
    <rPh sb="0" eb="3">
      <t>ニイハマ</t>
    </rPh>
    <rPh sb="3" eb="4">
      <t>ミナミ</t>
    </rPh>
    <rPh sb="5" eb="6">
      <t>アイ</t>
    </rPh>
    <phoneticPr fontId="3"/>
  </si>
  <si>
    <t>宇和島中央(愛)</t>
    <rPh sb="0" eb="3">
      <t>ウワジマ</t>
    </rPh>
    <rPh sb="3" eb="5">
      <t>チュウオウ</t>
    </rPh>
    <rPh sb="6" eb="7">
      <t>アイ</t>
    </rPh>
    <phoneticPr fontId="3"/>
  </si>
  <si>
    <t>宇和島西
（北支所）（愛）</t>
    <rPh sb="0" eb="3">
      <t>ウワジマ</t>
    </rPh>
    <rPh sb="3" eb="4">
      <t>ニシ</t>
    </rPh>
    <rPh sb="6" eb="7">
      <t>キタ</t>
    </rPh>
    <rPh sb="7" eb="9">
      <t>シショ</t>
    </rPh>
    <rPh sb="11" eb="12">
      <t>アイ</t>
    </rPh>
    <phoneticPr fontId="3"/>
  </si>
  <si>
    <t>宇和島西（愛）</t>
    <rPh sb="0" eb="3">
      <t>ウワジマ</t>
    </rPh>
    <rPh sb="3" eb="4">
      <t>ニシ</t>
    </rPh>
    <rPh sb="5" eb="6">
      <t>アイ</t>
    </rPh>
    <phoneticPr fontId="3"/>
  </si>
  <si>
    <t>保内(合)</t>
    <rPh sb="0" eb="1">
      <t>ホ</t>
    </rPh>
    <rPh sb="1" eb="2">
      <t>ウチ</t>
    </rPh>
    <rPh sb="3" eb="4">
      <t>ゴウ</t>
    </rPh>
    <phoneticPr fontId="3"/>
  </si>
  <si>
    <t>三机(合)</t>
    <rPh sb="0" eb="1">
      <t>サン</t>
    </rPh>
    <rPh sb="1" eb="2">
      <t>ツクエ</t>
    </rPh>
    <rPh sb="3" eb="4">
      <t>ゴウ</t>
    </rPh>
    <phoneticPr fontId="3"/>
  </si>
  <si>
    <t>八幡浜東(愛)</t>
    <rPh sb="0" eb="2">
      <t>ヤハタ</t>
    </rPh>
    <rPh sb="2" eb="3">
      <t>ハマ</t>
    </rPh>
    <rPh sb="3" eb="4">
      <t>ヒガシ</t>
    </rPh>
    <rPh sb="5" eb="6">
      <t>アイ</t>
    </rPh>
    <phoneticPr fontId="3"/>
  </si>
  <si>
    <t>日土(愛)</t>
    <rPh sb="0" eb="1">
      <t>ヒ</t>
    </rPh>
    <rPh sb="1" eb="2">
      <t>ツチ</t>
    </rPh>
    <rPh sb="3" eb="4">
      <t>アイ</t>
    </rPh>
    <phoneticPr fontId="3"/>
  </si>
  <si>
    <t>保内(愛)</t>
    <rPh sb="0" eb="1">
      <t>ホ</t>
    </rPh>
    <rPh sb="1" eb="2">
      <t>ウチ</t>
    </rPh>
    <rPh sb="3" eb="4">
      <t>アイ</t>
    </rPh>
    <phoneticPr fontId="3"/>
  </si>
  <si>
    <t>野村(読）</t>
    <rPh sb="0" eb="1">
      <t>ノ</t>
    </rPh>
    <rPh sb="1" eb="2">
      <t>ムラ</t>
    </rPh>
    <rPh sb="3" eb="4">
      <t>ヨ</t>
    </rPh>
    <phoneticPr fontId="3"/>
  </si>
  <si>
    <t>-</t>
    <phoneticPr fontId="3"/>
  </si>
  <si>
    <t>保内(愛)</t>
    <rPh sb="0" eb="1">
      <t>ホ</t>
    </rPh>
    <rPh sb="1" eb="2">
      <t>ナイ</t>
    </rPh>
    <rPh sb="3" eb="4">
      <t>アイ</t>
    </rPh>
    <phoneticPr fontId="3"/>
  </si>
  <si>
    <t>（瀬戸崎へ）</t>
    <rPh sb="1" eb="4">
      <t>セトザキ</t>
    </rPh>
    <phoneticPr fontId="3"/>
  </si>
  <si>
    <t>（大島へ）</t>
    <rPh sb="1" eb="3">
      <t>オオシマ</t>
    </rPh>
    <phoneticPr fontId="3"/>
  </si>
  <si>
    <t>-</t>
    <phoneticPr fontId="3"/>
  </si>
  <si>
    <t>北条南(愛)</t>
    <phoneticPr fontId="3"/>
  </si>
  <si>
    <t>金生（三島東）</t>
    <rPh sb="0" eb="1">
      <t>キン</t>
    </rPh>
    <rPh sb="1" eb="2">
      <t>イ</t>
    </rPh>
    <rPh sb="3" eb="5">
      <t>ミシマ</t>
    </rPh>
    <rPh sb="5" eb="6">
      <t>ヒガシ</t>
    </rPh>
    <phoneticPr fontId="3"/>
  </si>
  <si>
    <t>鹿野川（愛）</t>
    <rPh sb="0" eb="2">
      <t>シカノ</t>
    </rPh>
    <rPh sb="2" eb="3">
      <t>カワ</t>
    </rPh>
    <rPh sb="4" eb="5">
      <t>アイ</t>
    </rPh>
    <phoneticPr fontId="3"/>
  </si>
  <si>
    <t>河辺（愛）</t>
    <rPh sb="0" eb="2">
      <t>カワベ</t>
    </rPh>
    <rPh sb="3" eb="4">
      <t>アイ</t>
    </rPh>
    <phoneticPr fontId="3"/>
  </si>
  <si>
    <t>八坂･福音寺(合)</t>
    <rPh sb="0" eb="1">
      <t>ハチ</t>
    </rPh>
    <rPh sb="1" eb="2">
      <t>サカ</t>
    </rPh>
    <rPh sb="3" eb="6">
      <t>フクインジ</t>
    </rPh>
    <rPh sb="7" eb="8">
      <t>ア</t>
    </rPh>
    <phoneticPr fontId="3"/>
  </si>
  <si>
    <t>久谷（合）</t>
    <rPh sb="0" eb="1">
      <t>ヒサシ</t>
    </rPh>
    <rPh sb="1" eb="2">
      <t>タニ</t>
    </rPh>
    <rPh sb="3" eb="4">
      <t>ゴウ</t>
    </rPh>
    <phoneticPr fontId="3"/>
  </si>
  <si>
    <t>荏原（合）</t>
    <rPh sb="0" eb="1">
      <t>ジン</t>
    </rPh>
    <rPh sb="1" eb="2">
      <t>ハラ</t>
    </rPh>
    <rPh sb="3" eb="4">
      <t>ゴウ</t>
    </rPh>
    <phoneticPr fontId="3"/>
  </si>
  <si>
    <t>久谷（愛）</t>
    <rPh sb="0" eb="1">
      <t>ヒサ</t>
    </rPh>
    <rPh sb="1" eb="2">
      <t>タニ</t>
    </rPh>
    <rPh sb="3" eb="4">
      <t>アイ</t>
    </rPh>
    <phoneticPr fontId="3"/>
  </si>
  <si>
    <t>荏原（愛）</t>
    <rPh sb="3" eb="4">
      <t>アイ</t>
    </rPh>
    <phoneticPr fontId="3"/>
  </si>
  <si>
    <t>八坂･福音寺(愛)</t>
    <rPh sb="0" eb="2">
      <t>ヤサカ</t>
    </rPh>
    <rPh sb="3" eb="6">
      <t>フクインジ</t>
    </rPh>
    <rPh sb="7" eb="8">
      <t>アイ</t>
    </rPh>
    <phoneticPr fontId="3"/>
  </si>
  <si>
    <t>久谷（愛）</t>
    <rPh sb="0" eb="2">
      <t>ヒサタニ</t>
    </rPh>
    <rPh sb="3" eb="4">
      <t>アイ</t>
    </rPh>
    <phoneticPr fontId="3"/>
  </si>
  <si>
    <t>荏原（愛）</t>
    <phoneticPr fontId="3"/>
  </si>
  <si>
    <t>砥部北（合）</t>
    <rPh sb="0" eb="1">
      <t>テイ</t>
    </rPh>
    <rPh sb="1" eb="2">
      <t>ブ</t>
    </rPh>
    <rPh sb="2" eb="3">
      <t>キタ</t>
    </rPh>
    <rPh sb="4" eb="5">
      <t>ゴウ</t>
    </rPh>
    <phoneticPr fontId="3"/>
  </si>
  <si>
    <t>砥部（愛）</t>
    <rPh sb="0" eb="1">
      <t>テイ</t>
    </rPh>
    <rPh sb="1" eb="2">
      <t>ブ</t>
    </rPh>
    <rPh sb="3" eb="4">
      <t>アイ</t>
    </rPh>
    <phoneticPr fontId="3"/>
  </si>
  <si>
    <t>砥部北（愛）</t>
    <rPh sb="0" eb="2">
      <t>トベ</t>
    </rPh>
    <rPh sb="2" eb="3">
      <t>キタ</t>
    </rPh>
    <rPh sb="4" eb="5">
      <t>アイ</t>
    </rPh>
    <phoneticPr fontId="3"/>
  </si>
  <si>
    <t>明浜（合）</t>
    <rPh sb="0" eb="2">
      <t>アケハマ</t>
    </rPh>
    <rPh sb="3" eb="4">
      <t>ゴウ</t>
    </rPh>
    <phoneticPr fontId="3"/>
  </si>
  <si>
    <t>明浜（愛）</t>
    <rPh sb="0" eb="2">
      <t>アケハマ</t>
    </rPh>
    <rPh sb="3" eb="4">
      <t>アイ</t>
    </rPh>
    <phoneticPr fontId="3"/>
  </si>
  <si>
    <t>明浜(愛)</t>
    <rPh sb="0" eb="2">
      <t>アケハマ</t>
    </rPh>
    <rPh sb="3" eb="4">
      <t>アイ</t>
    </rPh>
    <phoneticPr fontId="3"/>
  </si>
  <si>
    <t>四国中央(川之江)</t>
    <rPh sb="0" eb="2">
      <t>シコク</t>
    </rPh>
    <rPh sb="2" eb="4">
      <t>チュウオウ</t>
    </rPh>
    <phoneticPr fontId="3"/>
  </si>
  <si>
    <t>（明浜へ）</t>
    <rPh sb="1" eb="2">
      <t>メイ</t>
    </rPh>
    <rPh sb="2" eb="3">
      <t>ハマ</t>
    </rPh>
    <phoneticPr fontId="3"/>
  </si>
  <si>
    <t>（川之江へ）</t>
    <rPh sb="1" eb="4">
      <t>カワノエ</t>
    </rPh>
    <phoneticPr fontId="3"/>
  </si>
  <si>
    <t>四国中央(東支所)</t>
    <rPh sb="0" eb="2">
      <t>シコク</t>
    </rPh>
    <rPh sb="2" eb="4">
      <t>チュウオウ</t>
    </rPh>
    <rPh sb="5" eb="6">
      <t>ヒガシ</t>
    </rPh>
    <rPh sb="6" eb="8">
      <t>シショ</t>
    </rPh>
    <phoneticPr fontId="3"/>
  </si>
  <si>
    <t>四国中央(合)</t>
    <rPh sb="0" eb="2">
      <t>シコク</t>
    </rPh>
    <rPh sb="2" eb="4">
      <t>チュウオウ</t>
    </rPh>
    <rPh sb="5" eb="6">
      <t>ゴウ</t>
    </rPh>
    <phoneticPr fontId="3"/>
  </si>
  <si>
    <t>四国中央(西支所)</t>
    <rPh sb="0" eb="4">
      <t>シコクチュウオウ</t>
    </rPh>
    <rPh sb="5" eb="6">
      <t>ニシ</t>
    </rPh>
    <rPh sb="6" eb="8">
      <t>シショ</t>
    </rPh>
    <phoneticPr fontId="3"/>
  </si>
  <si>
    <t>四国中央(土居)</t>
    <rPh sb="0" eb="2">
      <t>シコク</t>
    </rPh>
    <rPh sb="2" eb="4">
      <t>チュウオウ</t>
    </rPh>
    <rPh sb="5" eb="7">
      <t>ドイ</t>
    </rPh>
    <phoneticPr fontId="3"/>
  </si>
  <si>
    <t>新居浜南（合）</t>
    <rPh sb="0" eb="3">
      <t>ニイハマ</t>
    </rPh>
    <rPh sb="3" eb="4">
      <t>ミナミ</t>
    </rPh>
    <rPh sb="5" eb="6">
      <t>ゴウ</t>
    </rPh>
    <phoneticPr fontId="3"/>
  </si>
  <si>
    <t>四国中央（愛）</t>
    <rPh sb="0" eb="4">
      <t>シコクチュウオウ</t>
    </rPh>
    <rPh sb="5" eb="6">
      <t>アイ</t>
    </rPh>
    <phoneticPr fontId="3"/>
  </si>
  <si>
    <t>四国中央西（愛）</t>
    <rPh sb="0" eb="2">
      <t>シコク</t>
    </rPh>
    <rPh sb="2" eb="4">
      <t>チュウオウ</t>
    </rPh>
    <rPh sb="4" eb="5">
      <t>ニシ</t>
    </rPh>
    <rPh sb="6" eb="7">
      <t>アイ</t>
    </rPh>
    <phoneticPr fontId="3"/>
  </si>
  <si>
    <t>(新居浜南(愛)へ)</t>
    <rPh sb="1" eb="4">
      <t>ニイハマ</t>
    </rPh>
    <rPh sb="4" eb="5">
      <t>ミナミ</t>
    </rPh>
    <rPh sb="6" eb="7">
      <t>アイ</t>
    </rPh>
    <phoneticPr fontId="3"/>
  </si>
  <si>
    <t>長浜(読)</t>
    <rPh sb="0" eb="1">
      <t>チョウ</t>
    </rPh>
    <rPh sb="1" eb="2">
      <t>ハマ</t>
    </rPh>
    <rPh sb="3" eb="4">
      <t>ヨ</t>
    </rPh>
    <phoneticPr fontId="3"/>
  </si>
  <si>
    <t>長浜（読）</t>
    <rPh sb="0" eb="1">
      <t>チョウ</t>
    </rPh>
    <rPh sb="1" eb="2">
      <t>ハマ</t>
    </rPh>
    <rPh sb="3" eb="4">
      <t>ヨ</t>
    </rPh>
    <phoneticPr fontId="3"/>
  </si>
  <si>
    <t>伊台（愛）</t>
    <rPh sb="0" eb="2">
      <t>イダイ</t>
    </rPh>
    <rPh sb="3" eb="4">
      <t>アイ</t>
    </rPh>
    <phoneticPr fontId="3"/>
  </si>
  <si>
    <t>伊台（愛）</t>
    <rPh sb="0" eb="2">
      <t>イダイ</t>
    </rPh>
    <rPh sb="3" eb="4">
      <t>アイ</t>
    </rPh>
    <phoneticPr fontId="3"/>
  </si>
  <si>
    <t>東温（愛）</t>
    <rPh sb="0" eb="1">
      <t>ヒガシ</t>
    </rPh>
    <rPh sb="1" eb="2">
      <t>オン</t>
    </rPh>
    <rPh sb="3" eb="4">
      <t>アイ</t>
    </rPh>
    <phoneticPr fontId="3"/>
  </si>
  <si>
    <t>東温（合）</t>
    <rPh sb="0" eb="1">
      <t>ヒガシ</t>
    </rPh>
    <rPh sb="1" eb="2">
      <t>オン</t>
    </rPh>
    <rPh sb="3" eb="4">
      <t>ア</t>
    </rPh>
    <phoneticPr fontId="3"/>
  </si>
  <si>
    <t>東温（合）</t>
    <rPh sb="0" eb="1">
      <t>ヒガシ</t>
    </rPh>
    <rPh sb="1" eb="2">
      <t>アツシ</t>
    </rPh>
    <rPh sb="3" eb="4">
      <t>ゴウ</t>
    </rPh>
    <phoneticPr fontId="3"/>
  </si>
  <si>
    <t>東温（愛）</t>
    <rPh sb="0" eb="1">
      <t>ヒガシ</t>
    </rPh>
    <rPh sb="1" eb="2">
      <t>アツシ</t>
    </rPh>
    <rPh sb="3" eb="4">
      <t>アイ</t>
    </rPh>
    <phoneticPr fontId="3"/>
  </si>
  <si>
    <t>東温（読）</t>
    <rPh sb="0" eb="1">
      <t>オン</t>
    </rPh>
    <phoneticPr fontId="3"/>
  </si>
  <si>
    <t>（美川へ）</t>
    <rPh sb="1" eb="3">
      <t>ミカワ</t>
    </rPh>
    <phoneticPr fontId="3"/>
  </si>
  <si>
    <t>清水（愛）</t>
    <rPh sb="0" eb="2">
      <t>シミズ</t>
    </rPh>
    <rPh sb="3" eb="4">
      <t>アイ</t>
    </rPh>
    <phoneticPr fontId="3"/>
  </si>
  <si>
    <t>上記以外</t>
    <rPh sb="0" eb="2">
      <t>ジョウキ</t>
    </rPh>
    <rPh sb="2" eb="4">
      <t>イガイ</t>
    </rPh>
    <phoneticPr fontId="3"/>
  </si>
  <si>
    <t>配送管理料</t>
    <rPh sb="0" eb="2">
      <t>ハイソウ</t>
    </rPh>
    <rPh sb="2" eb="4">
      <t>カンリ</t>
    </rPh>
    <rPh sb="4" eb="5">
      <t>リョウ</t>
    </rPh>
    <phoneticPr fontId="3"/>
  </si>
  <si>
    <t>全国紙
全域</t>
    <rPh sb="0" eb="3">
      <t>ゼンコクシ</t>
    </rPh>
    <rPh sb="4" eb="6">
      <t>ゼンイキ</t>
    </rPh>
    <phoneticPr fontId="3"/>
  </si>
  <si>
    <t>愛媛県下</t>
    <rPh sb="0" eb="2">
      <t>エヒメ</t>
    </rPh>
    <rPh sb="2" eb="3">
      <t>ケン</t>
    </rPh>
    <rPh sb="3" eb="4">
      <t>シタ</t>
    </rPh>
    <phoneticPr fontId="3"/>
  </si>
  <si>
    <t>・2023年4月より、配送管理料が別途必要です。
（左記以外のサイズについては別途お問合せ下さい）
・今治市（島嶼郡）・越智郡は、現地配送料として
Ｂ４＠２０銭、Ｂ３＠４０銭、Ｂ２＠６０銭加算されます。</t>
    <rPh sb="5" eb="6">
      <t>ネン</t>
    </rPh>
    <rPh sb="7" eb="8">
      <t>ガツ</t>
    </rPh>
    <rPh sb="11" eb="13">
      <t>ハイソウ</t>
    </rPh>
    <rPh sb="13" eb="15">
      <t>カンリ</t>
    </rPh>
    <rPh sb="15" eb="16">
      <t>リョウ</t>
    </rPh>
    <rPh sb="17" eb="19">
      <t>ベット</t>
    </rPh>
    <rPh sb="19" eb="21">
      <t>ヒツヨウ</t>
    </rPh>
    <rPh sb="26" eb="28">
      <t>サキ</t>
    </rPh>
    <rPh sb="28" eb="30">
      <t>イガイ</t>
    </rPh>
    <rPh sb="39" eb="41">
      <t>ベット</t>
    </rPh>
    <rPh sb="42" eb="44">
      <t>トイアワ</t>
    </rPh>
    <rPh sb="45" eb="46">
      <t>クダ</t>
    </rPh>
    <rPh sb="50" eb="51">
      <t>セン</t>
    </rPh>
    <rPh sb="57" eb="58">
      <t>セン</t>
    </rPh>
    <rPh sb="58" eb="60">
      <t>カサン</t>
    </rPh>
    <phoneticPr fontId="3"/>
  </si>
  <si>
    <t>吉田（愛）</t>
    <rPh sb="0" eb="1">
      <t>キチ</t>
    </rPh>
    <rPh sb="1" eb="2">
      <t>タ</t>
    </rPh>
    <rPh sb="3" eb="4">
      <t>アイ</t>
    </rPh>
    <phoneticPr fontId="3"/>
  </si>
  <si>
    <t>-</t>
    <phoneticPr fontId="3"/>
  </si>
  <si>
    <t>西条南（愛）</t>
    <rPh sb="0" eb="2">
      <t>サイジョウ</t>
    </rPh>
    <rPh sb="2" eb="3">
      <t>ミナミ</t>
    </rPh>
    <rPh sb="4" eb="5">
      <t>アイ</t>
    </rPh>
    <phoneticPr fontId="3"/>
  </si>
  <si>
    <t>西条南（愛）</t>
    <phoneticPr fontId="3"/>
  </si>
  <si>
    <t>丹原（愛）</t>
    <phoneticPr fontId="3"/>
  </si>
  <si>
    <t>宮窪（愛）</t>
    <rPh sb="0" eb="1">
      <t>ミヤ</t>
    </rPh>
    <rPh sb="1" eb="2">
      <t>クボ</t>
    </rPh>
    <rPh sb="3" eb="4">
      <t>アイ</t>
    </rPh>
    <phoneticPr fontId="3"/>
  </si>
  <si>
    <t>卯之町（合）</t>
    <rPh sb="0" eb="3">
      <t>ウノマチ</t>
    </rPh>
    <phoneticPr fontId="3"/>
  </si>
  <si>
    <t>多喜浜（愛）</t>
    <phoneticPr fontId="3"/>
  </si>
  <si>
    <t>（大島へ）</t>
    <rPh sb="1" eb="3">
      <t>オオシマ</t>
    </rPh>
    <phoneticPr fontId="3"/>
  </si>
  <si>
    <t>波止浜(読)</t>
    <rPh sb="0" eb="1">
      <t>ナミ</t>
    </rPh>
    <rPh sb="1" eb="2">
      <t>ト</t>
    </rPh>
    <rPh sb="2" eb="3">
      <t>ハマ</t>
    </rPh>
    <rPh sb="4" eb="5">
      <t>ヨ</t>
    </rPh>
    <phoneticPr fontId="3"/>
  </si>
  <si>
    <t>（菊間へ）</t>
    <rPh sb="1" eb="3">
      <t>キクマ</t>
    </rPh>
    <phoneticPr fontId="3"/>
  </si>
  <si>
    <t>今治北</t>
    <rPh sb="0" eb="2">
      <t>イマバリ</t>
    </rPh>
    <rPh sb="2" eb="3">
      <t>キタ</t>
    </rPh>
    <phoneticPr fontId="3"/>
  </si>
  <si>
    <t>波止浜（合）</t>
    <rPh sb="0" eb="1">
      <t>ナミ</t>
    </rPh>
    <rPh sb="1" eb="2">
      <t>ド</t>
    </rPh>
    <rPh sb="2" eb="3">
      <t>ハマ</t>
    </rPh>
    <rPh sb="4" eb="5">
      <t>ゴウ</t>
    </rPh>
    <phoneticPr fontId="3"/>
  </si>
  <si>
    <t>波止浜（愛）</t>
    <rPh sb="0" eb="1">
      <t>ナミ</t>
    </rPh>
    <rPh sb="1" eb="2">
      <t>ド</t>
    </rPh>
    <rPh sb="2" eb="3">
      <t>ハマ</t>
    </rPh>
    <rPh sb="4" eb="5">
      <t>アイ</t>
    </rPh>
    <phoneticPr fontId="3"/>
  </si>
  <si>
    <t>（波止浜へ）</t>
    <rPh sb="1" eb="4">
      <t>ハシハマ</t>
    </rPh>
    <phoneticPr fontId="3"/>
  </si>
  <si>
    <t>（波止浜(愛)へ）</t>
    <rPh sb="1" eb="4">
      <t>ハシハマ</t>
    </rPh>
    <rPh sb="5" eb="6">
      <t>アイ</t>
    </rPh>
    <phoneticPr fontId="3"/>
  </si>
  <si>
    <t>宇和島北</t>
    <rPh sb="0" eb="3">
      <t>ウワジマ</t>
    </rPh>
    <rPh sb="3" eb="4">
      <t>キタ</t>
    </rPh>
    <phoneticPr fontId="3"/>
  </si>
  <si>
    <t>（今治中央へ）</t>
    <rPh sb="1" eb="3">
      <t>イマバリ</t>
    </rPh>
    <rPh sb="3" eb="5">
      <t>チュウオウ</t>
    </rPh>
    <phoneticPr fontId="3"/>
  </si>
  <si>
    <t>東予（愛）</t>
    <rPh sb="0" eb="2">
      <t>トウヨ</t>
    </rPh>
    <rPh sb="3" eb="4">
      <t>アイ</t>
    </rPh>
    <phoneticPr fontId="3"/>
  </si>
  <si>
    <t>丹原（愛）</t>
    <rPh sb="0" eb="2">
      <t>タンバラ</t>
    </rPh>
    <rPh sb="3" eb="4">
      <t>アイ</t>
    </rPh>
    <phoneticPr fontId="3"/>
  </si>
  <si>
    <t>東予(愛)</t>
    <rPh sb="0" eb="2">
      <t>トウヨ</t>
    </rPh>
    <rPh sb="3" eb="4">
      <t>アイ</t>
    </rPh>
    <phoneticPr fontId="3"/>
  </si>
  <si>
    <t>今治北(朝)</t>
    <rPh sb="0" eb="2">
      <t>イマバリ</t>
    </rPh>
    <rPh sb="2" eb="3">
      <t>キタ</t>
    </rPh>
    <rPh sb="4" eb="5">
      <t>アサ</t>
    </rPh>
    <phoneticPr fontId="3"/>
  </si>
  <si>
    <t>岩　城（愛）</t>
    <rPh sb="0" eb="1">
      <t>イワ</t>
    </rPh>
    <rPh sb="2" eb="3">
      <t>ジョウ</t>
    </rPh>
    <rPh sb="4" eb="5">
      <t>アイ</t>
    </rPh>
    <phoneticPr fontId="3"/>
  </si>
  <si>
    <t>（中山へ）</t>
    <rPh sb="1" eb="3">
      <t>ナカヤマ</t>
    </rPh>
    <phoneticPr fontId="3"/>
  </si>
  <si>
    <t>清水（愛）</t>
    <rPh sb="0" eb="2">
      <t>シミズ</t>
    </rPh>
    <rPh sb="3" eb="4">
      <t>アイ</t>
    </rPh>
    <phoneticPr fontId="3"/>
  </si>
  <si>
    <t>潮見（愛）</t>
    <rPh sb="0" eb="2">
      <t>シオミ</t>
    </rPh>
    <rPh sb="3" eb="4">
      <t>アイ</t>
    </rPh>
    <phoneticPr fontId="3"/>
  </si>
  <si>
    <t>清水（合）</t>
    <rPh sb="0" eb="1">
      <t>セイ</t>
    </rPh>
    <rPh sb="1" eb="2">
      <t>ミズ</t>
    </rPh>
    <rPh sb="3" eb="4">
      <t>ゴウ</t>
    </rPh>
    <phoneticPr fontId="3"/>
  </si>
  <si>
    <t>潮見（合）</t>
    <rPh sb="0" eb="1">
      <t>シオ</t>
    </rPh>
    <rPh sb="1" eb="2">
      <t>ミ</t>
    </rPh>
    <rPh sb="3" eb="4">
      <t>ゴウ</t>
    </rPh>
    <phoneticPr fontId="3"/>
  </si>
  <si>
    <t>伊方（愛）</t>
    <rPh sb="0" eb="2">
      <t>イカタ</t>
    </rPh>
    <rPh sb="3" eb="4">
      <t>アイ</t>
    </rPh>
    <phoneticPr fontId="3"/>
  </si>
  <si>
    <t>町見（愛）</t>
    <rPh sb="0" eb="1">
      <t>マチ</t>
    </rPh>
    <rPh sb="1" eb="2">
      <t>ミ</t>
    </rPh>
    <rPh sb="3" eb="4">
      <t>アイ</t>
    </rPh>
    <phoneticPr fontId="3"/>
  </si>
  <si>
    <t>三崎（愛）</t>
    <rPh sb="0" eb="2">
      <t>ミサキ</t>
    </rPh>
    <rPh sb="3" eb="4">
      <t>アイ</t>
    </rPh>
    <phoneticPr fontId="3"/>
  </si>
  <si>
    <t>西条西（愛）</t>
    <rPh sb="0" eb="2">
      <t>サイジョウ</t>
    </rPh>
    <rPh sb="2" eb="3">
      <t>ニシ</t>
    </rPh>
    <rPh sb="4" eb="5">
      <t>アイ</t>
    </rPh>
    <phoneticPr fontId="3"/>
  </si>
  <si>
    <t>（四国中央へ）</t>
    <rPh sb="1" eb="3">
      <t>シコク</t>
    </rPh>
    <rPh sb="3" eb="5">
      <t>チュウオウ</t>
    </rPh>
    <phoneticPr fontId="3"/>
  </si>
  <si>
    <t>新居浜南(愛)</t>
    <rPh sb="0" eb="1">
      <t>シン</t>
    </rPh>
    <rPh sb="1" eb="2">
      <t>キョ</t>
    </rPh>
    <rPh sb="2" eb="3">
      <t>ハマ</t>
    </rPh>
    <rPh sb="3" eb="4">
      <t>ミナミ</t>
    </rPh>
    <phoneticPr fontId="3"/>
  </si>
  <si>
    <t>新居浜中央(朝)</t>
    <rPh sb="0" eb="1">
      <t>シン</t>
    </rPh>
    <rPh sb="1" eb="2">
      <t>キョ</t>
    </rPh>
    <rPh sb="2" eb="3">
      <t>ハマ</t>
    </rPh>
    <rPh sb="3" eb="5">
      <t>チュウオウ</t>
    </rPh>
    <rPh sb="6" eb="7">
      <t>アサ</t>
    </rPh>
    <phoneticPr fontId="3"/>
  </si>
  <si>
    <t>新居浜中央(合)</t>
    <rPh sb="0" eb="1">
      <t>シン</t>
    </rPh>
    <rPh sb="1" eb="2">
      <t>キョ</t>
    </rPh>
    <rPh sb="2" eb="3">
      <t>ハマ</t>
    </rPh>
    <rPh sb="3" eb="5">
      <t>チュウオウ</t>
    </rPh>
    <rPh sb="6" eb="7">
      <t>ゴウ</t>
    </rPh>
    <phoneticPr fontId="3"/>
  </si>
  <si>
    <t>粟井（堀江）（合）</t>
    <rPh sb="0" eb="2">
      <t>アワイ</t>
    </rPh>
    <rPh sb="3" eb="5">
      <t>ホリエ</t>
    </rPh>
    <rPh sb="7" eb="8">
      <t>ゴウ</t>
    </rPh>
    <phoneticPr fontId="3"/>
  </si>
  <si>
    <t>粟井(堀江)(愛)</t>
    <rPh sb="0" eb="2">
      <t>アワイ</t>
    </rPh>
    <rPh sb="3" eb="5">
      <t>ホリエ</t>
    </rPh>
    <rPh sb="7" eb="8">
      <t>アイ</t>
    </rPh>
    <phoneticPr fontId="3"/>
  </si>
  <si>
    <t>（新居浜南(愛)へ）</t>
    <rPh sb="1" eb="4">
      <t>ニイハマ</t>
    </rPh>
    <rPh sb="4" eb="5">
      <t>ミナミ</t>
    </rPh>
    <rPh sb="6" eb="7">
      <t>アイ</t>
    </rPh>
    <phoneticPr fontId="3"/>
  </si>
  <si>
    <t>粟井(堀江)(愛)</t>
    <phoneticPr fontId="3"/>
  </si>
  <si>
    <t>保内（愛）</t>
    <rPh sb="0" eb="1">
      <t>ホ</t>
    </rPh>
    <rPh sb="1" eb="2">
      <t>ウチ</t>
    </rPh>
    <rPh sb="3" eb="4">
      <t>アイ</t>
    </rPh>
    <phoneticPr fontId="3"/>
  </si>
  <si>
    <t>（新居浜南(愛)へ）</t>
    <phoneticPr fontId="3"/>
  </si>
  <si>
    <t>（松山城西へ）</t>
    <rPh sb="1" eb="3">
      <t>マツヤマ</t>
    </rPh>
    <rPh sb="3" eb="5">
      <t>ジョウセイ</t>
    </rPh>
    <phoneticPr fontId="3"/>
  </si>
  <si>
    <t>（和気へ）</t>
    <rPh sb="1" eb="3">
      <t>ワキ</t>
    </rPh>
    <phoneticPr fontId="3"/>
  </si>
  <si>
    <t>（松山東へ）</t>
    <rPh sb="1" eb="3">
      <t>マツヤマ</t>
    </rPh>
    <rPh sb="3" eb="4">
      <t>ヒガシ</t>
    </rPh>
    <phoneticPr fontId="3"/>
  </si>
  <si>
    <t>（椿へ）</t>
    <rPh sb="1" eb="2">
      <t>ツバキ</t>
    </rPh>
    <phoneticPr fontId="3"/>
  </si>
  <si>
    <t>北条（合）</t>
    <phoneticPr fontId="3"/>
  </si>
  <si>
    <t>中島</t>
    <rPh sb="0" eb="2">
      <t>ナカジマ</t>
    </rPh>
    <phoneticPr fontId="3"/>
  </si>
  <si>
    <t>近永（愛）</t>
    <rPh sb="0" eb="2">
      <t>チカナガ</t>
    </rPh>
    <rPh sb="3" eb="4">
      <t>アイ</t>
    </rPh>
    <phoneticPr fontId="3"/>
  </si>
  <si>
    <t>松丸（愛）</t>
    <rPh sb="0" eb="1">
      <t>マツ</t>
    </rPh>
    <rPh sb="1" eb="2">
      <t>マル</t>
    </rPh>
    <rPh sb="3" eb="4">
      <t>アイ</t>
    </rPh>
    <phoneticPr fontId="3"/>
  </si>
  <si>
    <t>（今治へ）</t>
    <rPh sb="1" eb="3">
      <t>イマバリ</t>
    </rPh>
    <phoneticPr fontId="3"/>
  </si>
  <si>
    <t>中島</t>
    <rPh sb="0" eb="2">
      <t>ナカジマ</t>
    </rPh>
    <phoneticPr fontId="3"/>
  </si>
  <si>
    <t>北条東(愛)</t>
    <phoneticPr fontId="3"/>
  </si>
  <si>
    <t>（近永（愛）へ）</t>
    <rPh sb="1" eb="2">
      <t>コン</t>
    </rPh>
    <rPh sb="2" eb="3">
      <t>ナガ</t>
    </rPh>
    <rPh sb="4" eb="5">
      <t>アイ</t>
    </rPh>
    <phoneticPr fontId="3"/>
  </si>
  <si>
    <t>北条（読）</t>
    <rPh sb="0" eb="1">
      <t>キタ</t>
    </rPh>
    <rPh sb="1" eb="2">
      <t>ジョウ</t>
    </rPh>
    <rPh sb="3" eb="4">
      <t>ヨ</t>
    </rPh>
    <phoneticPr fontId="3"/>
  </si>
  <si>
    <t>中島</t>
    <rPh sb="0" eb="1">
      <t>ナカ</t>
    </rPh>
    <rPh sb="1" eb="2">
      <t>シマ</t>
    </rPh>
    <phoneticPr fontId="3"/>
  </si>
  <si>
    <t>桜井（毎）</t>
    <rPh sb="0" eb="1">
      <t>サクラ</t>
    </rPh>
    <rPh sb="1" eb="2">
      <t>イ</t>
    </rPh>
    <rPh sb="3" eb="4">
      <t>マイ</t>
    </rPh>
    <phoneticPr fontId="3"/>
  </si>
  <si>
    <t>今治東（毎）</t>
    <rPh sb="0" eb="2">
      <t>イマバリ</t>
    </rPh>
    <rPh sb="2" eb="3">
      <t>ヒガシ</t>
    </rPh>
    <rPh sb="4" eb="5">
      <t>マイ</t>
    </rPh>
    <phoneticPr fontId="3"/>
  </si>
  <si>
    <t>北条東（愛）</t>
    <phoneticPr fontId="3"/>
  </si>
  <si>
    <t>北条南（愛）</t>
    <phoneticPr fontId="3"/>
  </si>
  <si>
    <t>粟井（愛）</t>
    <phoneticPr fontId="3"/>
  </si>
  <si>
    <t>松山市</t>
    <rPh sb="0" eb="3">
      <t>マツヤマシ</t>
    </rPh>
    <phoneticPr fontId="3"/>
  </si>
  <si>
    <t>津島（愛）</t>
    <rPh sb="0" eb="2">
      <t>ツシマ</t>
    </rPh>
    <rPh sb="3" eb="4">
      <t>アイ</t>
    </rPh>
    <phoneticPr fontId="3"/>
  </si>
  <si>
    <t>津島（愛）</t>
    <rPh sb="0" eb="1">
      <t>ツ</t>
    </rPh>
    <rPh sb="1" eb="2">
      <t>シマ</t>
    </rPh>
    <rPh sb="3" eb="4">
      <t>アイ</t>
    </rPh>
    <phoneticPr fontId="3"/>
  </si>
  <si>
    <t>吉田（合）</t>
    <rPh sb="0" eb="1">
      <t>キチ</t>
    </rPh>
    <rPh sb="1" eb="2">
      <t>タ</t>
    </rPh>
    <rPh sb="3" eb="4">
      <t>ゴウ</t>
    </rPh>
    <phoneticPr fontId="3"/>
  </si>
  <si>
    <t>吉田（毎）</t>
    <rPh sb="0" eb="1">
      <t>キチ</t>
    </rPh>
    <rPh sb="1" eb="2">
      <t>タ</t>
    </rPh>
    <rPh sb="3" eb="4">
      <t>マイ</t>
    </rPh>
    <phoneticPr fontId="3"/>
  </si>
  <si>
    <t>三間（愛）</t>
    <rPh sb="0" eb="1">
      <t>サン</t>
    </rPh>
    <rPh sb="1" eb="2">
      <t>アイダ</t>
    </rPh>
    <rPh sb="3" eb="4">
      <t>アイ</t>
    </rPh>
    <phoneticPr fontId="3"/>
  </si>
  <si>
    <t>吉田（読）</t>
    <rPh sb="0" eb="1">
      <t>キチ</t>
    </rPh>
    <rPh sb="1" eb="2">
      <t>タ</t>
    </rPh>
    <rPh sb="3" eb="4">
      <t>ヨ</t>
    </rPh>
    <phoneticPr fontId="3"/>
  </si>
  <si>
    <t>平井（愛）</t>
    <rPh sb="0" eb="2">
      <t>ヒライ</t>
    </rPh>
    <rPh sb="3" eb="4">
      <t>アイ</t>
    </rPh>
    <phoneticPr fontId="3"/>
  </si>
  <si>
    <t>（平井へ）</t>
    <rPh sb="1" eb="3">
      <t>ヒライ</t>
    </rPh>
    <phoneticPr fontId="3"/>
  </si>
  <si>
    <t>桜井（合）</t>
    <rPh sb="0" eb="1">
      <t>サクラ</t>
    </rPh>
    <rPh sb="1" eb="2">
      <t>セイ</t>
    </rPh>
    <rPh sb="3" eb="4">
      <t>ゴウ</t>
    </rPh>
    <phoneticPr fontId="3"/>
  </si>
  <si>
    <t>今治東（合）</t>
    <rPh sb="0" eb="2">
      <t>イマバリ</t>
    </rPh>
    <rPh sb="2" eb="3">
      <t>ヒガシ</t>
    </rPh>
    <rPh sb="4" eb="5">
      <t>ゴウ</t>
    </rPh>
    <phoneticPr fontId="3"/>
  </si>
  <si>
    <t>（今治北・南へ）</t>
    <rPh sb="1" eb="3">
      <t>イマバリ</t>
    </rPh>
    <rPh sb="3" eb="4">
      <t>キタ</t>
    </rPh>
    <rPh sb="5" eb="6">
      <t>ミナミ</t>
    </rPh>
    <phoneticPr fontId="3"/>
  </si>
  <si>
    <t>2025年6月現在②</t>
    <rPh sb="4" eb="5">
      <t>ネン</t>
    </rPh>
    <rPh sb="6" eb="7">
      <t>ガツ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</si>
</sst>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#,###&quot;枚&quot;"/>
    <numFmt numFmtId="177" formatCode="&quot;愛媛新聞合計　&quot;#,###"/>
    <numFmt numFmtId="178" formatCode="&quot;読売新聞合計　&quot;#,###"/>
    <numFmt numFmtId="179" formatCode="&quot;朝日新聞合計　&quot;#,###"/>
    <numFmt numFmtId="180" formatCode="&quot;毎日新聞合計　&quot;#,###"/>
    <numFmt numFmtId="181" formatCode="&quot;産経新聞合計　&quot;#,###"/>
    <numFmt numFmtId="182" formatCode="&quot;日経新聞合計　&quot;#,###"/>
    <numFmt numFmtId="183" formatCode="#,###&quot;枚 ／&quot;"/>
    <numFmt numFmtId="184" formatCode="&quot;@&quot;0.00"/>
    <numFmt numFmtId="185" formatCode="###,###&quot;枚&quot;"/>
    <numFmt numFmtId="186" formatCode="[$-411]yyyy&quot;年&quot;m&quot;月&quot;d&quot;日（&quot;aaaa&quot;）&quot;"/>
  </numFmts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7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44"/>
      </patternFill>
    </fill>
    <fill>
      <patternFill patternType="solid">
        <fgColor indexed="65"/>
        <b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8">
    <xf numFmtId="0" fontId="0" fillId="0" borderId="0" xfId="0"/>
    <xf numFmtId="38" fontId="6" fillId="0" borderId="1" xfId="2" applyFont="1" applyFill="1" applyBorder="1" applyAlignment="1" applyProtection="1">
      <alignment vertical="center" shrinkToFit="1"/>
    </xf>
    <xf numFmtId="38" fontId="6" fillId="2" borderId="2" xfId="2" applyFont="1" applyFill="1" applyBorder="1" applyAlignment="1" applyProtection="1">
      <alignment horizontal="right" vertical="center" shrinkToFit="1"/>
    </xf>
    <xf numFmtId="0" fontId="9" fillId="0" borderId="0" xfId="3" applyFont="1" applyProtection="1">
      <alignment vertical="center"/>
    </xf>
    <xf numFmtId="38" fontId="12" fillId="0" borderId="0" xfId="2" applyFont="1" applyAlignment="1" applyProtection="1">
      <alignment vertical="center"/>
    </xf>
    <xf numFmtId="38" fontId="12" fillId="0" borderId="0" xfId="2" applyFont="1" applyBorder="1" applyAlignment="1" applyProtection="1">
      <alignment vertical="center"/>
    </xf>
    <xf numFmtId="38" fontId="13" fillId="0" borderId="0" xfId="2" applyFont="1" applyBorder="1" applyAlignment="1" applyProtection="1">
      <alignment horizontal="center" vertical="center"/>
    </xf>
    <xf numFmtId="38" fontId="12" fillId="0" borderId="3" xfId="2" applyFont="1" applyBorder="1" applyAlignment="1" applyProtection="1">
      <alignment horizontal="center" vertical="center"/>
    </xf>
    <xf numFmtId="0" fontId="11" fillId="0" borderId="0" xfId="3" applyFont="1" applyProtection="1">
      <alignment vertical="center"/>
    </xf>
    <xf numFmtId="38" fontId="11" fillId="3" borderId="4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right" vertical="center"/>
    </xf>
    <xf numFmtId="38" fontId="10" fillId="3" borderId="5" xfId="2" applyFont="1" applyFill="1" applyBorder="1" applyAlignment="1" applyProtection="1">
      <alignment horizontal="right" vertical="center"/>
    </xf>
    <xf numFmtId="38" fontId="11" fillId="3" borderId="6" xfId="2" applyFont="1" applyFill="1" applyBorder="1" applyAlignment="1" applyProtection="1">
      <alignment horizontal="right" vertical="center"/>
    </xf>
    <xf numFmtId="38" fontId="10" fillId="3" borderId="6" xfId="2" applyFont="1" applyFill="1" applyBorder="1" applyAlignment="1" applyProtection="1">
      <alignment horizontal="right" vertical="center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3" xfId="2" applyFont="1" applyFill="1" applyBorder="1" applyAlignment="1" applyProtection="1">
      <alignment horizontal="right" vertical="center"/>
    </xf>
    <xf numFmtId="38" fontId="10" fillId="3" borderId="3" xfId="2" applyFont="1" applyFill="1" applyBorder="1" applyAlignment="1" applyProtection="1">
      <alignment horizontal="right" vertical="center"/>
    </xf>
    <xf numFmtId="38" fontId="11" fillId="3" borderId="8" xfId="2" applyFont="1" applyFill="1" applyBorder="1" applyAlignment="1" applyProtection="1">
      <alignment horizontal="right" vertical="center"/>
    </xf>
    <xf numFmtId="38" fontId="10" fillId="0" borderId="9" xfId="2" applyFont="1" applyFill="1" applyBorder="1" applyAlignment="1" applyProtection="1">
      <alignment horizontal="center" vertical="center"/>
    </xf>
    <xf numFmtId="0" fontId="8" fillId="0" borderId="0" xfId="4" applyFont="1" applyProtection="1">
      <alignment vertical="center"/>
    </xf>
    <xf numFmtId="0" fontId="15" fillId="0" borderId="7" xfId="0" applyFont="1" applyFill="1" applyBorder="1" applyProtection="1"/>
    <xf numFmtId="0" fontId="15" fillId="4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5" borderId="3" xfId="0" applyFill="1" applyBorder="1" applyProtection="1"/>
    <xf numFmtId="38" fontId="0" fillId="0" borderId="0" xfId="0" applyNumberFormat="1" applyProtection="1"/>
    <xf numFmtId="0" fontId="15" fillId="0" borderId="3" xfId="0" applyFont="1" applyBorder="1" applyProtection="1"/>
    <xf numFmtId="0" fontId="0" fillId="0" borderId="3" xfId="0" applyBorder="1" applyProtection="1"/>
    <xf numFmtId="38" fontId="5" fillId="0" borderId="0" xfId="2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6" fillId="2" borderId="11" xfId="2" applyFont="1" applyFill="1" applyBorder="1" applyAlignment="1" applyProtection="1">
      <alignment horizontal="left" vertical="center" shrinkToFit="1"/>
    </xf>
    <xf numFmtId="38" fontId="6" fillId="2" borderId="12" xfId="2" applyFont="1" applyFill="1" applyBorder="1" applyAlignment="1" applyProtection="1">
      <alignment horizontal="left" vertical="center" shrinkToFit="1"/>
    </xf>
    <xf numFmtId="38" fontId="6" fillId="2" borderId="13" xfId="2" applyFont="1" applyFill="1" applyBorder="1" applyAlignment="1" applyProtection="1">
      <alignment horizontal="left" vertical="center" shrinkToFit="1"/>
    </xf>
    <xf numFmtId="38" fontId="6" fillId="0" borderId="14" xfId="2" applyFont="1" applyFill="1" applyBorder="1" applyAlignment="1" applyProtection="1">
      <alignment vertical="center" shrinkToFit="1"/>
    </xf>
    <xf numFmtId="38" fontId="6" fillId="0" borderId="15" xfId="2" applyFont="1" applyFill="1" applyBorder="1" applyAlignment="1" applyProtection="1">
      <alignment vertical="center" shrinkToFit="1"/>
    </xf>
    <xf numFmtId="38" fontId="6" fillId="2" borderId="1" xfId="2" applyFont="1" applyFill="1" applyBorder="1" applyAlignment="1" applyProtection="1">
      <alignment horizontal="right" vertical="center" shrinkToFit="1"/>
    </xf>
    <xf numFmtId="38" fontId="6" fillId="2" borderId="16" xfId="2" applyFont="1" applyFill="1" applyBorder="1" applyAlignment="1" applyProtection="1">
      <alignment horizontal="center" vertical="center" shrinkToFit="1"/>
    </xf>
    <xf numFmtId="38" fontId="6" fillId="2" borderId="17" xfId="2" applyFont="1" applyFill="1" applyBorder="1" applyAlignment="1" applyProtection="1">
      <alignment horizontal="left"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2" borderId="0" xfId="2" applyFont="1" applyFill="1" applyAlignment="1" applyProtection="1">
      <alignment vertic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11" fillId="6" borderId="16" xfId="2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38" fontId="12" fillId="0" borderId="10" xfId="2" applyFont="1" applyBorder="1" applyAlignment="1" applyProtection="1">
      <alignment horizontal="center" vertical="center"/>
    </xf>
    <xf numFmtId="38" fontId="11" fillId="6" borderId="5" xfId="2" applyFont="1" applyFill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horizontal="left" vertical="center"/>
    </xf>
    <xf numFmtId="38" fontId="5" fillId="2" borderId="21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14" fillId="0" borderId="0" xfId="2" applyFont="1" applyAlignment="1" applyProtection="1">
      <alignment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38" fontId="19" fillId="0" borderId="2" xfId="1" applyNumberFormat="1" applyFont="1" applyBorder="1" applyAlignment="1" applyProtection="1">
      <alignment horizontal="center" vertical="center" shrinkToFit="1"/>
      <protection locked="0"/>
    </xf>
    <xf numFmtId="38" fontId="21" fillId="7" borderId="0" xfId="2" applyFont="1" applyFill="1" applyBorder="1" applyAlignment="1" applyProtection="1">
      <alignment horizontal="left" vertical="center" shrinkToFit="1"/>
    </xf>
    <xf numFmtId="38" fontId="15" fillId="0" borderId="3" xfId="2" applyFont="1" applyBorder="1" applyAlignment="1" applyProtection="1">
      <alignment horizontal="center" vertical="center"/>
    </xf>
    <xf numFmtId="38" fontId="15" fillId="0" borderId="3" xfId="2" applyFont="1" applyBorder="1" applyAlignment="1" applyProtection="1">
      <alignment horizontal="center" vertical="center" shrinkToFit="1"/>
    </xf>
    <xf numFmtId="38" fontId="2" fillId="0" borderId="3" xfId="2" applyFont="1" applyBorder="1" applyAlignment="1" applyProtection="1">
      <alignment horizontal="center" vertical="center"/>
    </xf>
    <xf numFmtId="184" fontId="8" fillId="7" borderId="3" xfId="2" applyNumberFormat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6" fillId="0" borderId="23" xfId="2" applyFont="1" applyFill="1" applyBorder="1" applyAlignment="1" applyProtection="1">
      <alignment horizontal="distributed" vertical="center" shrinkToFit="1"/>
    </xf>
    <xf numFmtId="38" fontId="5" fillId="0" borderId="2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5" fillId="2" borderId="25" xfId="2" applyFont="1" applyFill="1" applyBorder="1" applyAlignment="1" applyProtection="1">
      <alignment horizontal="left" vertical="center" shrinkToFit="1"/>
    </xf>
    <xf numFmtId="38" fontId="5" fillId="2" borderId="23" xfId="2" applyFont="1" applyFill="1" applyBorder="1" applyAlignment="1" applyProtection="1">
      <alignment horizontal="left" vertical="center" shrinkToFit="1"/>
    </xf>
    <xf numFmtId="38" fontId="5" fillId="2" borderId="24" xfId="2" applyFont="1" applyFill="1" applyBorder="1" applyAlignment="1" applyProtection="1">
      <alignment horizontal="left" vertical="center" shrinkToFit="1"/>
    </xf>
    <xf numFmtId="38" fontId="5" fillId="2" borderId="12" xfId="2" applyFont="1" applyFill="1" applyBorder="1" applyAlignment="1" applyProtection="1">
      <alignment horizontal="lef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24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horizontal="distributed" vertical="center" shrinkToFit="1"/>
    </xf>
    <xf numFmtId="38" fontId="5" fillId="2" borderId="8" xfId="2" applyFont="1" applyFill="1" applyBorder="1" applyAlignment="1" applyProtection="1">
      <alignment horizontal="distributed" vertical="center" shrinkToFit="1"/>
    </xf>
    <xf numFmtId="38" fontId="6" fillId="0" borderId="21" xfId="2" applyFont="1" applyFill="1" applyBorder="1" applyAlignment="1" applyProtection="1">
      <alignment horizontal="distributed" vertical="center" shrinkToFit="1"/>
    </xf>
    <xf numFmtId="38" fontId="6" fillId="0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left" vertical="center" shrinkToFit="1"/>
    </xf>
    <xf numFmtId="38" fontId="5" fillId="2" borderId="21" xfId="2" applyFont="1" applyFill="1" applyBorder="1" applyAlignment="1" applyProtection="1">
      <alignment horizontal="left" vertical="center" shrinkToFit="1"/>
    </xf>
    <xf numFmtId="38" fontId="17" fillId="0" borderId="27" xfId="2" applyFont="1" applyFill="1" applyBorder="1" applyAlignment="1" applyProtection="1">
      <alignment vertical="center" shrinkToFit="1"/>
    </xf>
    <xf numFmtId="38" fontId="16" fillId="0" borderId="0" xfId="2" applyFont="1" applyFill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center" vertical="center" shrinkToFit="1"/>
    </xf>
    <xf numFmtId="38" fontId="5" fillId="2" borderId="17" xfId="2" applyFont="1" applyFill="1" applyBorder="1" applyAlignment="1" applyProtection="1">
      <alignment horizontal="distributed" vertical="center" shrinkToFit="1"/>
    </xf>
    <xf numFmtId="38" fontId="6" fillId="2" borderId="28" xfId="2" applyFont="1" applyFill="1" applyBorder="1" applyAlignment="1" applyProtection="1">
      <alignment horizontal="left" vertical="center" shrinkToFit="1"/>
    </xf>
    <xf numFmtId="38" fontId="6" fillId="2" borderId="26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vertical="center" shrinkToFit="1"/>
    </xf>
    <xf numFmtId="38" fontId="7" fillId="0" borderId="16" xfId="2" applyFont="1" applyFill="1" applyBorder="1" applyAlignment="1" applyProtection="1">
      <alignment vertical="center" shrinkToFit="1"/>
    </xf>
    <xf numFmtId="38" fontId="7" fillId="0" borderId="0" xfId="2" applyFont="1" applyFill="1" applyBorder="1" applyAlignment="1" applyProtection="1">
      <alignment vertical="center" shrinkToFit="1"/>
    </xf>
    <xf numFmtId="38" fontId="5" fillId="2" borderId="1" xfId="2" applyFont="1" applyFill="1" applyBorder="1" applyAlignment="1" applyProtection="1">
      <alignment horizontal="center" vertical="center" shrinkToFit="1"/>
    </xf>
    <xf numFmtId="38" fontId="5" fillId="2" borderId="1" xfId="2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horizontal="distributed" vertical="center" shrinkToFit="1"/>
    </xf>
    <xf numFmtId="38" fontId="7" fillId="2" borderId="2" xfId="2" applyFont="1" applyFill="1" applyBorder="1" applyAlignment="1" applyProtection="1">
      <alignment horizontal="right" vertical="center" shrinkToFit="1"/>
    </xf>
    <xf numFmtId="38" fontId="7" fillId="2" borderId="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center" vertical="center" shrinkToFit="1"/>
    </xf>
    <xf numFmtId="38" fontId="17" fillId="0" borderId="14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15" fillId="8" borderId="7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center" vertical="center"/>
    </xf>
    <xf numFmtId="38" fontId="7" fillId="9" borderId="29" xfId="2" applyFont="1" applyFill="1" applyBorder="1" applyAlignment="1" applyProtection="1">
      <alignment horizontal="right" vertical="center" shrinkToFit="1"/>
    </xf>
    <xf numFmtId="38" fontId="17" fillId="9" borderId="17" xfId="2" applyFont="1" applyFill="1" applyBorder="1" applyAlignment="1" applyProtection="1">
      <alignment horizontal="distributed" vertical="center" shrinkToFit="1"/>
    </xf>
    <xf numFmtId="38" fontId="17" fillId="9" borderId="29" xfId="2" applyFont="1" applyFill="1" applyBorder="1" applyAlignment="1" applyProtection="1">
      <alignment horizontal="distributed" vertical="center" shrinkToFit="1"/>
    </xf>
    <xf numFmtId="38" fontId="17" fillId="9" borderId="22" xfId="2" applyFont="1" applyFill="1" applyBorder="1" applyAlignment="1" applyProtection="1">
      <alignment horizontal="distributed" vertical="center" shrinkToFit="1"/>
    </xf>
    <xf numFmtId="38" fontId="17" fillId="9" borderId="30" xfId="2" applyFont="1" applyFill="1" applyBorder="1" applyAlignment="1" applyProtection="1">
      <alignment horizontal="distributed" vertical="center" shrinkToFit="1"/>
    </xf>
    <xf numFmtId="38" fontId="5" fillId="9" borderId="22" xfId="2" applyFont="1" applyFill="1" applyBorder="1" applyAlignment="1" applyProtection="1">
      <alignment horizontal="distributed" vertical="center" shrinkToFit="1"/>
    </xf>
    <xf numFmtId="38" fontId="5" fillId="9" borderId="17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32" xfId="2" applyFont="1" applyFill="1" applyBorder="1" applyAlignment="1" applyProtection="1">
      <alignment horizontal="center" vertical="center" shrinkToFit="1"/>
    </xf>
    <xf numFmtId="38" fontId="17" fillId="0" borderId="33" xfId="2" applyFont="1" applyFill="1" applyBorder="1" applyAlignment="1" applyProtection="1">
      <alignment horizontal="center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distributed" vertical="center" shrinkToFit="1"/>
    </xf>
    <xf numFmtId="38" fontId="16" fillId="0" borderId="24" xfId="2" applyFont="1" applyFill="1" applyBorder="1" applyAlignment="1" applyProtection="1">
      <alignment horizontal="distributed" vertical="center" shrinkToFit="1"/>
    </xf>
    <xf numFmtId="38" fontId="16" fillId="0" borderId="12" xfId="2" applyFont="1" applyFill="1" applyBorder="1" applyAlignment="1" applyProtection="1">
      <alignment horizontal="distributed" vertical="center" shrinkToFit="1"/>
    </xf>
    <xf numFmtId="38" fontId="16" fillId="0" borderId="26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center" vertical="center" shrinkToFit="1"/>
    </xf>
    <xf numFmtId="38" fontId="30" fillId="0" borderId="36" xfId="2" applyFont="1" applyFill="1" applyBorder="1" applyAlignment="1" applyProtection="1">
      <alignment horizontal="right" vertical="center" shrinkToFit="1"/>
    </xf>
    <xf numFmtId="38" fontId="31" fillId="0" borderId="37" xfId="2" applyFont="1" applyFill="1" applyBorder="1" applyAlignment="1" applyProtection="1">
      <alignment horizontal="right" vertical="center" shrinkToFit="1"/>
      <protection locked="0"/>
    </xf>
    <xf numFmtId="38" fontId="30" fillId="0" borderId="38" xfId="2" applyFont="1" applyFill="1" applyBorder="1" applyAlignment="1" applyProtection="1">
      <alignment horizontal="right" vertical="center" shrinkToFit="1"/>
    </xf>
    <xf numFmtId="38" fontId="30" fillId="0" borderId="39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  <protection locked="0"/>
    </xf>
    <xf numFmtId="38" fontId="34" fillId="0" borderId="41" xfId="2" applyFont="1" applyFill="1" applyBorder="1" applyAlignment="1" applyProtection="1">
      <alignment horizontal="right" vertical="center" shrinkToFit="1"/>
    </xf>
    <xf numFmtId="38" fontId="34" fillId="0" borderId="42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horizontal="right" vertical="center" shrinkToFit="1"/>
      <protection locked="0"/>
    </xf>
    <xf numFmtId="38" fontId="34" fillId="0" borderId="37" xfId="2" applyFont="1" applyFill="1" applyBorder="1" applyAlignment="1" applyProtection="1">
      <alignment horizontal="right" vertical="center" shrinkToFit="1"/>
    </xf>
    <xf numFmtId="38" fontId="34" fillId="0" borderId="40" xfId="2" applyFont="1" applyFill="1" applyBorder="1" applyAlignment="1" applyProtection="1">
      <alignment horizontal="right" vertical="center" shrinkToFit="1"/>
    </xf>
    <xf numFmtId="38" fontId="31" fillId="0" borderId="44" xfId="2" applyFont="1" applyFill="1" applyBorder="1" applyAlignment="1" applyProtection="1">
      <alignment horizontal="right" vertical="center" shrinkToFit="1"/>
      <protection locked="0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17" xfId="2" applyFont="1" applyFill="1" applyBorder="1" applyAlignment="1" applyProtection="1">
      <alignment horizontal="distributed" vertical="center" shrinkToFit="1"/>
    </xf>
    <xf numFmtId="38" fontId="16" fillId="2" borderId="24" xfId="2" applyFont="1" applyFill="1" applyBorder="1" applyAlignment="1" applyProtection="1">
      <alignment horizontal="distributed" vertical="center" shrinkToFit="1"/>
    </xf>
    <xf numFmtId="38" fontId="16" fillId="2" borderId="12" xfId="2" applyFont="1" applyFill="1" applyBorder="1" applyAlignment="1" applyProtection="1">
      <alignment horizontal="distributed" vertical="center" shrinkToFit="1"/>
    </xf>
    <xf numFmtId="38" fontId="16" fillId="2" borderId="26" xfId="2" applyFont="1" applyFill="1" applyBorder="1" applyAlignment="1" applyProtection="1">
      <alignment horizontal="distributed" vertical="center" shrinkToFit="1"/>
    </xf>
    <xf numFmtId="38" fontId="35" fillId="0" borderId="38" xfId="2" applyFont="1" applyFill="1" applyBorder="1" applyAlignment="1" applyProtection="1">
      <alignment horizontal="right" vertical="center" shrinkToFit="1"/>
    </xf>
    <xf numFmtId="38" fontId="35" fillId="0" borderId="39" xfId="2" applyFont="1" applyFill="1" applyBorder="1" applyAlignment="1" applyProtection="1">
      <alignment horizontal="right" vertical="center" shrinkToFit="1"/>
    </xf>
    <xf numFmtId="38" fontId="35" fillId="2" borderId="38" xfId="2" applyFont="1" applyFill="1" applyBorder="1" applyAlignment="1" applyProtection="1">
      <alignment horizontal="right" vertical="center" shrinkToFit="1"/>
    </xf>
    <xf numFmtId="38" fontId="35" fillId="2" borderId="3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horizontal="right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0" borderId="44" xfId="2" applyFont="1" applyFill="1" applyBorder="1" applyAlignment="1" applyProtection="1">
      <alignment horizontal="right" vertical="center" shrinkToFit="1"/>
    </xf>
    <xf numFmtId="38" fontId="35" fillId="2" borderId="43" xfId="2" applyFont="1" applyFill="1" applyBorder="1" applyAlignment="1" applyProtection="1">
      <alignment horizontal="right" vertical="center" shrinkToFit="1"/>
    </xf>
    <xf numFmtId="38" fontId="35" fillId="2" borderId="37" xfId="2" applyFont="1" applyFill="1" applyBorder="1" applyAlignment="1" applyProtection="1">
      <alignment horizontal="right" vertical="center" shrinkToFit="1"/>
    </xf>
    <xf numFmtId="38" fontId="35" fillId="2" borderId="40" xfId="2" applyFont="1" applyFill="1" applyBorder="1" applyAlignment="1" applyProtection="1">
      <alignment horizontal="right" vertical="center" shrinkToFit="1"/>
    </xf>
    <xf numFmtId="38" fontId="35" fillId="0" borderId="4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 shrinkToFit="1"/>
    </xf>
    <xf numFmtId="38" fontId="24" fillId="0" borderId="0" xfId="2" applyFont="1" applyFill="1" applyAlignment="1" applyProtection="1">
      <alignment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2" borderId="26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center" vertical="center" shrinkToFit="1"/>
    </xf>
    <xf numFmtId="38" fontId="16" fillId="2" borderId="24" xfId="2" applyFont="1" applyFill="1" applyBorder="1" applyAlignment="1" applyProtection="1">
      <alignment horizontal="center" vertical="center" shrinkToFit="1"/>
    </xf>
    <xf numFmtId="38" fontId="16" fillId="2" borderId="25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5" fillId="2" borderId="46" xfId="2" applyFont="1" applyFill="1" applyBorder="1" applyAlignment="1" applyProtection="1">
      <alignment horizontal="center" vertical="center" shrinkToFit="1"/>
    </xf>
    <xf numFmtId="38" fontId="16" fillId="0" borderId="13" xfId="2" applyFont="1" applyFill="1" applyBorder="1" applyAlignment="1" applyProtection="1">
      <alignment horizontal="distributed" vertical="center" shrinkToFit="1"/>
    </xf>
    <xf numFmtId="38" fontId="16" fillId="2" borderId="16" xfId="2" applyFont="1" applyFill="1" applyBorder="1" applyAlignment="1" applyProtection="1">
      <alignment horizontal="distributed" vertical="center" shrinkToFit="1"/>
    </xf>
    <xf numFmtId="38" fontId="16" fillId="2" borderId="13" xfId="2" applyFont="1" applyFill="1" applyBorder="1" applyAlignment="1" applyProtection="1">
      <alignment horizontal="distributed" vertical="center" shrinkToFit="1"/>
    </xf>
    <xf numFmtId="38" fontId="16" fillId="2" borderId="0" xfId="2" applyFont="1" applyFill="1" applyBorder="1" applyAlignment="1" applyProtection="1">
      <alignment horizontal="distributed" vertical="center" shrinkToFit="1"/>
    </xf>
    <xf numFmtId="38" fontId="16" fillId="2" borderId="47" xfId="2" applyFont="1" applyFill="1" applyBorder="1" applyAlignment="1" applyProtection="1">
      <alignment horizontal="distributed" vertical="center" shrinkToFit="1"/>
    </xf>
    <xf numFmtId="38" fontId="16" fillId="2" borderId="17" xfId="2" applyFont="1" applyFill="1" applyBorder="1" applyAlignment="1" applyProtection="1">
      <alignment horizontal="distributed" vertical="center" shrinkToFit="1"/>
    </xf>
    <xf numFmtId="38" fontId="35" fillId="2" borderId="48" xfId="2" applyFont="1" applyFill="1" applyBorder="1" applyAlignment="1" applyProtection="1">
      <alignment horizontal="right" vertical="center" shrinkToFit="1"/>
    </xf>
    <xf numFmtId="38" fontId="35" fillId="0" borderId="14" xfId="2" applyFont="1" applyFill="1" applyBorder="1" applyAlignment="1" applyProtection="1">
      <alignment horizontal="right" vertical="center" shrinkToFit="1"/>
    </xf>
    <xf numFmtId="38" fontId="35" fillId="0" borderId="4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vertical="center" shrinkToFit="1"/>
    </xf>
    <xf numFmtId="38" fontId="35" fillId="0" borderId="18" xfId="2" applyFont="1" applyFill="1" applyBorder="1" applyAlignment="1" applyProtection="1">
      <alignment horizontal="right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50" xfId="2" applyFont="1" applyFill="1" applyBorder="1" applyAlignment="1" applyProtection="1">
      <alignment horizontal="right" vertical="center" shrinkToFit="1"/>
    </xf>
    <xf numFmtId="38" fontId="35" fillId="0" borderId="51" xfId="2" applyFont="1" applyFill="1" applyBorder="1" applyAlignment="1" applyProtection="1">
      <alignment horizontal="right" vertical="center" shrinkToFit="1"/>
    </xf>
    <xf numFmtId="38" fontId="35" fillId="0" borderId="1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7" xfId="2" applyFont="1" applyFill="1" applyBorder="1" applyAlignment="1" applyProtection="1">
      <alignment horizontal="right" vertical="center" shrinkToFit="1"/>
    </xf>
    <xf numFmtId="38" fontId="35" fillId="0" borderId="20" xfId="2" applyFont="1" applyFill="1" applyBorder="1" applyAlignment="1" applyProtection="1">
      <alignment horizontal="right" vertical="center" shrinkToFit="1"/>
    </xf>
    <xf numFmtId="38" fontId="35" fillId="0" borderId="0" xfId="2" applyFont="1" applyFill="1" applyBorder="1" applyAlignment="1" applyProtection="1">
      <alignment horizontal="right" vertical="center" shrinkToFit="1"/>
    </xf>
    <xf numFmtId="38" fontId="35" fillId="2" borderId="52" xfId="2" applyFont="1" applyFill="1" applyBorder="1" applyAlignment="1" applyProtection="1">
      <alignment horizontal="right" vertical="center" shrinkToFit="1"/>
    </xf>
    <xf numFmtId="38" fontId="35" fillId="2" borderId="1" xfId="2" applyFont="1" applyFill="1" applyBorder="1" applyAlignment="1" applyProtection="1">
      <alignment horizontal="right" vertical="center" shrinkToFit="1"/>
    </xf>
    <xf numFmtId="38" fontId="35" fillId="2" borderId="53" xfId="2" applyFont="1" applyFill="1" applyBorder="1" applyAlignment="1" applyProtection="1">
      <alignment horizontal="right" vertical="center" shrinkToFit="1"/>
    </xf>
    <xf numFmtId="38" fontId="35" fillId="0" borderId="37" xfId="2" applyFont="1" applyFill="1" applyBorder="1" applyAlignment="1" applyProtection="1">
      <alignment horizontal="right" vertical="center" shrinkToFit="1"/>
    </xf>
    <xf numFmtId="38" fontId="35" fillId="0" borderId="54" xfId="2" applyFont="1" applyFill="1" applyBorder="1" applyAlignment="1" applyProtection="1">
      <alignment horizontal="right" vertical="center" shrinkToFit="1"/>
    </xf>
    <xf numFmtId="38" fontId="35" fillId="0" borderId="55" xfId="2" applyFont="1" applyFill="1" applyBorder="1" applyAlignment="1" applyProtection="1">
      <alignment horizontal="right" vertical="center" shrinkToFit="1"/>
    </xf>
    <xf numFmtId="38" fontId="16" fillId="2" borderId="12" xfId="2" applyFont="1" applyFill="1" applyBorder="1" applyAlignment="1" applyProtection="1">
      <alignment horizontal="distributed" vertical="center" wrapText="1" shrinkToFit="1"/>
    </xf>
    <xf numFmtId="38" fontId="16" fillId="0" borderId="56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wrapText="1" shrinkToFit="1"/>
    </xf>
    <xf numFmtId="38" fontId="35" fillId="2" borderId="7" xfId="2" applyFont="1" applyFill="1" applyBorder="1" applyAlignment="1" applyProtection="1">
      <alignment horizontal="right" vertical="center" shrinkToFit="1"/>
    </xf>
    <xf numFmtId="38" fontId="16" fillId="0" borderId="21" xfId="2" applyFont="1" applyFill="1" applyBorder="1" applyAlignment="1" applyProtection="1">
      <alignment horizontal="distributed" vertical="center" wrapText="1" shrinkToFit="1"/>
    </xf>
    <xf numFmtId="38" fontId="35" fillId="0" borderId="43" xfId="2" applyFont="1" applyFill="1" applyBorder="1" applyAlignment="1" applyProtection="1">
      <alignment vertical="center" shrinkToFit="1"/>
    </xf>
    <xf numFmtId="38" fontId="35" fillId="2" borderId="50" xfId="2" applyFont="1" applyFill="1" applyBorder="1" applyAlignment="1" applyProtection="1">
      <alignment horizontal="center" vertical="center" shrinkToFit="1"/>
    </xf>
    <xf numFmtId="38" fontId="38" fillId="2" borderId="0" xfId="2" applyFont="1" applyFill="1" applyAlignment="1" applyProtection="1">
      <alignment vertical="center" shrinkToFit="1"/>
    </xf>
    <xf numFmtId="38" fontId="24" fillId="2" borderId="0" xfId="2" applyFont="1" applyFill="1" applyAlignment="1" applyProtection="1">
      <alignment vertical="center" shrinkToFit="1"/>
    </xf>
    <xf numFmtId="38" fontId="23" fillId="2" borderId="2" xfId="2" applyFont="1" applyFill="1" applyBorder="1" applyAlignment="1" applyProtection="1">
      <alignment horizontal="center" vertical="center" shrinkToFit="1"/>
    </xf>
    <xf numFmtId="38" fontId="23" fillId="2" borderId="58" xfId="2" applyFont="1" applyFill="1" applyBorder="1" applyAlignment="1" applyProtection="1">
      <alignment horizontal="distributed" vertical="center" shrinkToFit="1"/>
    </xf>
    <xf numFmtId="38" fontId="23" fillId="2" borderId="59" xfId="2" applyFont="1" applyFill="1" applyBorder="1" applyAlignment="1" applyProtection="1">
      <alignment horizontal="distributed" vertical="center" shrinkToFit="1"/>
    </xf>
    <xf numFmtId="38" fontId="23" fillId="0" borderId="14" xfId="2" applyFont="1" applyFill="1" applyBorder="1" applyAlignment="1" applyProtection="1">
      <alignment horizontal="center" vertical="center" shrinkToFit="1"/>
    </xf>
    <xf numFmtId="38" fontId="35" fillId="0" borderId="24" xfId="2" applyFont="1" applyFill="1" applyBorder="1" applyAlignment="1" applyProtection="1">
      <alignment horizontal="distributed" vertical="center" shrinkToFit="1"/>
    </xf>
    <xf numFmtId="38" fontId="24" fillId="0" borderId="25" xfId="2" applyFont="1" applyFill="1" applyBorder="1" applyAlignment="1" applyProtection="1">
      <alignment vertical="center" shrinkToFit="1"/>
    </xf>
    <xf numFmtId="38" fontId="24" fillId="0" borderId="24" xfId="2" applyFont="1" applyFill="1" applyBorder="1" applyAlignment="1" applyProtection="1">
      <alignment horizontal="distributed" vertical="center" shrinkToFit="1"/>
    </xf>
    <xf numFmtId="38" fontId="23" fillId="0" borderId="56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9" fillId="0" borderId="0" xfId="2" applyFont="1" applyFill="1" applyAlignment="1" applyProtection="1">
      <alignment vertical="center" shrinkToFit="1"/>
    </xf>
    <xf numFmtId="38" fontId="31" fillId="0" borderId="18" xfId="2" applyFont="1" applyFill="1" applyBorder="1" applyAlignment="1" applyProtection="1">
      <alignment horizontal="right" vertical="center" shrinkToFit="1"/>
      <protection locked="0"/>
    </xf>
    <xf numFmtId="38" fontId="31" fillId="0" borderId="46" xfId="2" applyFont="1" applyFill="1" applyBorder="1" applyAlignment="1" applyProtection="1">
      <alignment horizontal="right" vertical="center" shrinkToFit="1"/>
      <protection locked="0"/>
    </xf>
    <xf numFmtId="38" fontId="34" fillId="0" borderId="18" xfId="2" applyFont="1" applyFill="1" applyBorder="1" applyAlignment="1" applyProtection="1">
      <alignment horizontal="righ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right" vertical="center" shrinkToFit="1"/>
      <protection locked="0"/>
    </xf>
    <xf numFmtId="38" fontId="30" fillId="2" borderId="2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horizontal="right" vertical="center" shrinkToFit="1"/>
    </xf>
    <xf numFmtId="38" fontId="30" fillId="2" borderId="38" xfId="2" applyFont="1" applyFill="1" applyBorder="1" applyAlignment="1" applyProtection="1">
      <alignment horizontal="right" vertical="center" shrinkToFit="1"/>
    </xf>
    <xf numFmtId="38" fontId="30" fillId="2" borderId="39" xfId="2" applyFont="1" applyFill="1" applyBorder="1" applyAlignment="1" applyProtection="1">
      <alignment horizontal="right" vertical="center" shrinkToFit="1"/>
    </xf>
    <xf numFmtId="38" fontId="30" fillId="0" borderId="2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vertical="center" shrinkToFit="1"/>
    </xf>
    <xf numFmtId="38" fontId="34" fillId="0" borderId="61" xfId="2" applyFont="1" applyFill="1" applyBorder="1" applyAlignment="1" applyProtection="1">
      <alignment horizontal="right" vertical="center" shrinkToFit="1"/>
    </xf>
    <xf numFmtId="38" fontId="31" fillId="2" borderId="41" xfId="2" applyFont="1" applyFill="1" applyBorder="1" applyAlignment="1" applyProtection="1">
      <alignment horizontal="right" vertical="center" shrinkToFit="1"/>
    </xf>
    <xf numFmtId="38" fontId="31" fillId="2" borderId="42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</xf>
    <xf numFmtId="38" fontId="31" fillId="0" borderId="41" xfId="2" applyFont="1" applyFill="1" applyBorder="1" applyAlignment="1" applyProtection="1">
      <alignment horizontal="center" vertical="center" shrinkToFit="1"/>
    </xf>
    <xf numFmtId="38" fontId="31" fillId="0" borderId="42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1" fillId="0" borderId="52" xfId="2" applyFont="1" applyFill="1" applyBorder="1" applyAlignment="1" applyProtection="1">
      <alignment horizontal="right" vertical="center" shrinkToFit="1"/>
      <protection locked="0"/>
    </xf>
    <xf numFmtId="38" fontId="31" fillId="0" borderId="37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</xf>
    <xf numFmtId="38" fontId="30" fillId="2" borderId="36" xfId="2" applyFont="1" applyFill="1" applyBorder="1" applyAlignment="1" applyProtection="1">
      <alignment horizontal="center" vertical="center" shrinkToFit="1"/>
    </xf>
    <xf numFmtId="38" fontId="34" fillId="0" borderId="43" xfId="2" applyFont="1" applyFill="1" applyBorder="1" applyAlignment="1" applyProtection="1">
      <alignment horizontal="center" vertical="center" shrinkToFit="1"/>
    </xf>
    <xf numFmtId="38" fontId="30" fillId="2" borderId="38" xfId="2" applyFont="1" applyFill="1" applyBorder="1" applyAlignment="1" applyProtection="1">
      <alignment horizontal="center" vertical="center" shrinkToFit="1"/>
    </xf>
    <xf numFmtId="38" fontId="30" fillId="2" borderId="39" xfId="2" applyFont="1" applyFill="1" applyBorder="1" applyAlignment="1" applyProtection="1">
      <alignment horizontal="center" vertical="center" shrinkToFit="1"/>
    </xf>
    <xf numFmtId="38" fontId="30" fillId="2" borderId="43" xfId="2" applyFont="1" applyFill="1" applyBorder="1" applyAlignment="1" applyProtection="1">
      <alignment horizontal="right" vertical="center" shrinkToFit="1"/>
    </xf>
    <xf numFmtId="38" fontId="30" fillId="2" borderId="37" xfId="2" applyFont="1" applyFill="1" applyBorder="1" applyAlignment="1" applyProtection="1">
      <alignment horizontal="right" vertical="center" shrinkToFit="1"/>
    </xf>
    <xf numFmtId="38" fontId="30" fillId="2" borderId="40" xfId="2" applyFont="1" applyFill="1" applyBorder="1" applyAlignment="1" applyProtection="1">
      <alignment horizontal="right" vertical="center" shrinkToFit="1"/>
    </xf>
    <xf numFmtId="38" fontId="40" fillId="0" borderId="40" xfId="2" applyFont="1" applyFill="1" applyBorder="1" applyAlignment="1" applyProtection="1">
      <alignment horizontal="right" vertical="center" shrinkToFit="1"/>
    </xf>
    <xf numFmtId="38" fontId="34" fillId="0" borderId="44" xfId="2" applyFont="1" applyFill="1" applyBorder="1" applyAlignment="1" applyProtection="1">
      <alignment horizontal="center" vertical="center" shrinkToFit="1"/>
    </xf>
    <xf numFmtId="38" fontId="31" fillId="2" borderId="42" xfId="2" applyFont="1" applyFill="1" applyBorder="1" applyAlignment="1" applyProtection="1">
      <alignment horizontal="center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center" vertical="center" shrinkToFit="1"/>
    </xf>
    <xf numFmtId="38" fontId="40" fillId="0" borderId="41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/>
    <xf numFmtId="38" fontId="28" fillId="0" borderId="0" xfId="2" applyFont="1" applyAlignment="1" applyProtection="1">
      <alignment horizontal="distributed" shrinkToFit="1"/>
    </xf>
    <xf numFmtId="38" fontId="16" fillId="0" borderId="12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horizontal="right" vertical="center" shrinkToFit="1"/>
    </xf>
    <xf numFmtId="38" fontId="34" fillId="0" borderId="0" xfId="2" applyFont="1" applyFill="1" applyBorder="1" applyAlignment="1" applyProtection="1">
      <alignment horizontal="right" vertical="center" shrinkToFit="1"/>
    </xf>
    <xf numFmtId="38" fontId="23" fillId="0" borderId="26" xfId="2" applyFont="1" applyFill="1" applyBorder="1" applyAlignment="1" applyProtection="1">
      <alignment horizontal="center" vertical="center" shrinkToFit="1"/>
    </xf>
    <xf numFmtId="38" fontId="30" fillId="0" borderId="48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horizontal="right" vertical="center" shrinkToFit="1"/>
    </xf>
    <xf numFmtId="38" fontId="31" fillId="0" borderId="0" xfId="2" applyFont="1" applyFill="1" applyBorder="1" applyAlignment="1" applyProtection="1">
      <alignment horizontal="right" vertical="center" shrinkToFit="1"/>
      <protection locked="0"/>
    </xf>
    <xf numFmtId="38" fontId="30" fillId="2" borderId="48" xfId="2" applyFont="1" applyFill="1" applyBorder="1" applyAlignment="1" applyProtection="1">
      <alignment horizontal="right" vertical="center" shrinkToFit="1"/>
    </xf>
    <xf numFmtId="38" fontId="31" fillId="0" borderId="47" xfId="2" applyFont="1" applyFill="1" applyBorder="1" applyAlignment="1" applyProtection="1">
      <alignment horizontal="right" vertical="center" shrinkToFit="1"/>
      <protection locked="0"/>
    </xf>
    <xf numFmtId="38" fontId="31" fillId="0" borderId="0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40" fillId="0" borderId="0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28" fillId="0" borderId="0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horizontal="right" vertical="center" shrinkToFit="1"/>
    </xf>
    <xf numFmtId="38" fontId="33" fillId="0" borderId="0" xfId="2" applyFont="1" applyFill="1" applyBorder="1" applyAlignment="1" applyProtection="1">
      <alignment horizontal="right" vertical="center" shrinkToFit="1"/>
    </xf>
    <xf numFmtId="38" fontId="28" fillId="0" borderId="16" xfId="2" applyFont="1" applyFill="1" applyBorder="1" applyAlignment="1" applyProtection="1">
      <alignment horizontal="center" vertical="center" shrinkToFit="1"/>
    </xf>
    <xf numFmtId="38" fontId="28" fillId="0" borderId="59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vertical="center" shrinkToFit="1"/>
    </xf>
    <xf numFmtId="38" fontId="33" fillId="0" borderId="62" xfId="2" applyFont="1" applyFill="1" applyBorder="1" applyAlignment="1" applyProtection="1">
      <alignment vertical="center" shrinkToFit="1"/>
    </xf>
    <xf numFmtId="38" fontId="32" fillId="0" borderId="62" xfId="2" applyFont="1" applyFill="1" applyBorder="1" applyAlignment="1" applyProtection="1">
      <alignment horizontal="right" vertical="center" shrinkToFit="1"/>
    </xf>
    <xf numFmtId="38" fontId="32" fillId="0" borderId="0" xfId="2" applyFont="1" applyFill="1" applyBorder="1" applyAlignment="1" applyProtection="1">
      <alignment horizontal="right" vertical="center" shrinkToFit="1"/>
    </xf>
    <xf numFmtId="38" fontId="33" fillId="0" borderId="62" xfId="2" applyFont="1" applyFill="1" applyBorder="1" applyAlignment="1" applyProtection="1">
      <alignment horizontal="right" vertical="center" shrinkToFit="1"/>
    </xf>
    <xf numFmtId="38" fontId="33" fillId="0" borderId="1" xfId="2" applyFont="1" applyFill="1" applyBorder="1" applyAlignment="1" applyProtection="1">
      <alignment horizontal="right" vertical="center" shrinkToFit="1"/>
    </xf>
    <xf numFmtId="38" fontId="32" fillId="0" borderId="59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horizontal="right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40" fillId="0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vertical="center" shrinkToFit="1"/>
    </xf>
    <xf numFmtId="38" fontId="30" fillId="2" borderId="38" xfId="2" applyFont="1" applyFill="1" applyBorder="1" applyAlignment="1" applyProtection="1">
      <alignment vertical="center" shrinkToFit="1"/>
    </xf>
    <xf numFmtId="38" fontId="30" fillId="2" borderId="48" xfId="2" applyFont="1" applyFill="1" applyBorder="1" applyAlignment="1" applyProtection="1">
      <alignment vertical="center" shrinkToFit="1"/>
    </xf>
    <xf numFmtId="38" fontId="30" fillId="2" borderId="63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7" xfId="2" applyFont="1" applyFill="1" applyBorder="1" applyAlignment="1" applyProtection="1">
      <alignment vertical="center" shrinkToFit="1"/>
    </xf>
    <xf numFmtId="38" fontId="31" fillId="0" borderId="62" xfId="2" applyFont="1" applyFill="1" applyBorder="1" applyAlignment="1" applyProtection="1">
      <alignment horizontal="right" vertical="center" shrinkToFit="1"/>
      <protection locked="0"/>
    </xf>
    <xf numFmtId="38" fontId="31" fillId="0" borderId="64" xfId="2" applyFont="1" applyFill="1" applyBorder="1" applyAlignment="1" applyProtection="1">
      <alignment horizontal="right" vertical="center" shrinkToFit="1"/>
      <protection locked="0"/>
    </xf>
    <xf numFmtId="38" fontId="34" fillId="0" borderId="1" xfId="2" applyFont="1" applyFill="1" applyBorder="1" applyAlignment="1" applyProtection="1">
      <alignment horizontal="right" vertical="center" shrinkToFit="1"/>
    </xf>
    <xf numFmtId="38" fontId="31" fillId="0" borderId="9" xfId="2" applyFont="1" applyFill="1" applyBorder="1" applyAlignment="1" applyProtection="1">
      <alignment horizontal="right" vertical="center" shrinkToFit="1"/>
      <protection locked="0"/>
    </xf>
    <xf numFmtId="38" fontId="31" fillId="0" borderId="1" xfId="2" applyFont="1" applyFill="1" applyBorder="1" applyAlignment="1" applyProtection="1">
      <alignment horizontal="right" vertical="center" shrinkToFit="1"/>
      <protection locked="0"/>
    </xf>
    <xf numFmtId="38" fontId="30" fillId="2" borderId="63" xfId="2" applyFont="1" applyFill="1" applyBorder="1" applyAlignment="1" applyProtection="1">
      <alignment horizontal="right" vertical="center" shrinkToFit="1"/>
    </xf>
    <xf numFmtId="38" fontId="30" fillId="0" borderId="27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vertical="center" shrinkToFit="1"/>
    </xf>
    <xf numFmtId="38" fontId="30" fillId="0" borderId="65" xfId="2" applyFont="1" applyFill="1" applyBorder="1" applyAlignment="1" applyProtection="1">
      <alignment horizontal="right" vertical="center" shrinkToFit="1"/>
    </xf>
    <xf numFmtId="38" fontId="43" fillId="0" borderId="65" xfId="2" applyFont="1" applyFill="1" applyBorder="1" applyAlignment="1" applyProtection="1">
      <alignment horizontal="right" vertical="center" shrinkToFit="1"/>
    </xf>
    <xf numFmtId="38" fontId="43" fillId="0" borderId="45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vertical="center" shrinkToFit="1"/>
      <protection locked="0"/>
    </xf>
    <xf numFmtId="38" fontId="30" fillId="0" borderId="38" xfId="2" applyFont="1" applyFill="1" applyBorder="1" applyAlignment="1" applyProtection="1">
      <alignment vertical="center" shrinkToFit="1"/>
    </xf>
    <xf numFmtId="38" fontId="31" fillId="0" borderId="37" xfId="2" applyFont="1" applyFill="1" applyBorder="1" applyAlignment="1" applyProtection="1">
      <alignment vertical="center" shrinkToFit="1"/>
      <protection locked="0"/>
    </xf>
    <xf numFmtId="38" fontId="30" fillId="2" borderId="39" xfId="2" applyFont="1" applyFill="1" applyBorder="1" applyAlignment="1" applyProtection="1">
      <alignment vertical="center" shrinkToFit="1"/>
    </xf>
    <xf numFmtId="38" fontId="31" fillId="0" borderId="40" xfId="2" applyFont="1" applyFill="1" applyBorder="1" applyAlignment="1" applyProtection="1">
      <alignment vertical="center" shrinkToFit="1"/>
      <protection locked="0"/>
    </xf>
    <xf numFmtId="38" fontId="30" fillId="2" borderId="0" xfId="2" applyFont="1" applyFill="1" applyBorder="1" applyAlignment="1" applyProtection="1">
      <alignment vertical="center" shrinkToFit="1"/>
    </xf>
    <xf numFmtId="38" fontId="34" fillId="2" borderId="1" xfId="2" applyFont="1" applyFill="1" applyBorder="1" applyAlignment="1" applyProtection="1">
      <alignment vertical="center" shrinkToFit="1"/>
    </xf>
    <xf numFmtId="38" fontId="30" fillId="2" borderId="50" xfId="2" applyFont="1" applyFill="1" applyBorder="1" applyAlignment="1" applyProtection="1">
      <alignment vertical="center" shrinkToFit="1"/>
    </xf>
    <xf numFmtId="38" fontId="31" fillId="0" borderId="52" xfId="2" applyFont="1" applyFill="1" applyBorder="1" applyAlignment="1" applyProtection="1">
      <alignment vertical="center" shrinkToFit="1"/>
      <protection locked="0"/>
    </xf>
    <xf numFmtId="38" fontId="34" fillId="0" borderId="37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  <protection locked="0"/>
    </xf>
    <xf numFmtId="38" fontId="31" fillId="0" borderId="61" xfId="2" applyFont="1" applyFill="1" applyBorder="1" applyAlignment="1" applyProtection="1">
      <alignment vertical="center" shrinkToFit="1"/>
      <protection locked="0"/>
    </xf>
    <xf numFmtId="38" fontId="30" fillId="0" borderId="61" xfId="2" applyFont="1" applyFill="1" applyBorder="1" applyAlignment="1" applyProtection="1">
      <alignment vertical="center" shrinkToFit="1"/>
    </xf>
    <xf numFmtId="38" fontId="30" fillId="0" borderId="51" xfId="2" applyFont="1" applyFill="1" applyBorder="1" applyAlignment="1" applyProtection="1">
      <alignment vertical="center" shrinkToFit="1"/>
    </xf>
    <xf numFmtId="38" fontId="30" fillId="0" borderId="66" xfId="2" applyFont="1" applyFill="1" applyBorder="1" applyAlignment="1" applyProtection="1">
      <alignment vertical="center" shrinkToFit="1"/>
    </xf>
    <xf numFmtId="38" fontId="31" fillId="0" borderId="44" xfId="2" applyFont="1" applyFill="1" applyBorder="1" applyAlignment="1" applyProtection="1">
      <alignment vertical="center" shrinkToFit="1"/>
      <protection locked="0"/>
    </xf>
    <xf numFmtId="38" fontId="34" fillId="0" borderId="41" xfId="2" applyFont="1" applyFill="1" applyBorder="1" applyAlignment="1" applyProtection="1">
      <alignment vertical="center" shrinkToFit="1"/>
    </xf>
    <xf numFmtId="38" fontId="31" fillId="0" borderId="41" xfId="2" applyFont="1" applyFill="1" applyBorder="1" applyAlignment="1" applyProtection="1">
      <alignment vertical="center" shrinkToFit="1"/>
      <protection locked="0"/>
    </xf>
    <xf numFmtId="38" fontId="31" fillId="0" borderId="18" xfId="2" applyFont="1" applyFill="1" applyBorder="1" applyAlignment="1" applyProtection="1">
      <alignment vertical="center" shrinkToFit="1"/>
      <protection locked="0"/>
    </xf>
    <xf numFmtId="38" fontId="31" fillId="0" borderId="42" xfId="2" applyFont="1" applyFill="1" applyBorder="1" applyAlignment="1" applyProtection="1">
      <alignment vertical="center" shrinkToFit="1"/>
      <protection locked="0"/>
    </xf>
    <xf numFmtId="38" fontId="34" fillId="2" borderId="0" xfId="2" applyFont="1" applyFill="1" applyBorder="1" applyAlignment="1" applyProtection="1">
      <alignment vertical="center" shrinkToFit="1"/>
    </xf>
    <xf numFmtId="38" fontId="31" fillId="0" borderId="46" xfId="2" applyFont="1" applyFill="1" applyBorder="1" applyAlignment="1" applyProtection="1">
      <alignment vertical="center" shrinkToFit="1"/>
      <protection locked="0"/>
    </xf>
    <xf numFmtId="38" fontId="34" fillId="0" borderId="42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39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0" borderId="40" xfId="2" applyFont="1" applyFill="1" applyBorder="1" applyAlignment="1" applyProtection="1">
      <alignment vertical="center" shrinkToFit="1"/>
    </xf>
    <xf numFmtId="38" fontId="34" fillId="0" borderId="47" xfId="2" applyFont="1" applyFill="1" applyBorder="1" applyAlignment="1" applyProtection="1">
      <alignment vertical="center" shrinkToFit="1"/>
    </xf>
    <xf numFmtId="38" fontId="30" fillId="0" borderId="18" xfId="2" applyFont="1" applyFill="1" applyBorder="1" applyAlignment="1" applyProtection="1">
      <alignment vertical="center" shrinkToFit="1"/>
    </xf>
    <xf numFmtId="38" fontId="30" fillId="0" borderId="45" xfId="2" applyFont="1" applyFill="1" applyBorder="1" applyAlignment="1" applyProtection="1">
      <alignment vertical="center" shrinkToFit="1"/>
    </xf>
    <xf numFmtId="38" fontId="30" fillId="0" borderId="14" xfId="2" applyFont="1" applyFill="1" applyBorder="1" applyAlignment="1" applyProtection="1">
      <alignment vertical="center" shrinkToFit="1"/>
    </xf>
    <xf numFmtId="38" fontId="30" fillId="0" borderId="20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vertical="center" shrinkToFit="1"/>
    </xf>
    <xf numFmtId="38" fontId="43" fillId="0" borderId="45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30" fillId="0" borderId="50" xfId="2" applyFont="1" applyFill="1" applyBorder="1" applyAlignment="1" applyProtection="1">
      <alignment vertical="center" shrinkToFit="1"/>
    </xf>
    <xf numFmtId="38" fontId="30" fillId="0" borderId="52" xfId="2" applyFont="1" applyFill="1" applyBorder="1" applyAlignment="1" applyProtection="1">
      <alignment vertical="center" shrinkToFit="1"/>
    </xf>
    <xf numFmtId="38" fontId="30" fillId="0" borderId="37" xfId="2" applyFont="1" applyFill="1" applyBorder="1" applyAlignment="1" applyProtection="1">
      <alignment vertical="center" shrinkToFit="1"/>
    </xf>
    <xf numFmtId="38" fontId="30" fillId="0" borderId="54" xfId="2" applyFont="1" applyFill="1" applyBorder="1" applyAlignment="1" applyProtection="1">
      <alignment vertical="center" shrinkToFit="1"/>
    </xf>
    <xf numFmtId="38" fontId="34" fillId="0" borderId="40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vertical="center" shrinkToFit="1"/>
    </xf>
    <xf numFmtId="38" fontId="30" fillId="0" borderId="43" xfId="2" applyFont="1" applyFill="1" applyBorder="1" applyAlignment="1" applyProtection="1">
      <alignment vertical="center" shrinkToFit="1"/>
    </xf>
    <xf numFmtId="38" fontId="40" fillId="0" borderId="40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16" fillId="2" borderId="17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left" vertical="center" shrinkToFit="1"/>
    </xf>
    <xf numFmtId="38" fontId="31" fillId="0" borderId="37" xfId="2" applyFont="1" applyFill="1" applyBorder="1" applyAlignment="1" applyProtection="1">
      <alignment vertical="center" shrinkToFit="1"/>
    </xf>
    <xf numFmtId="38" fontId="40" fillId="2" borderId="55" xfId="2" applyFont="1" applyFill="1" applyBorder="1" applyAlignment="1" applyProtection="1">
      <alignment vertical="center" shrinkToFit="1"/>
    </xf>
    <xf numFmtId="38" fontId="30" fillId="9" borderId="50" xfId="2" applyFont="1" applyFill="1" applyBorder="1" applyAlignment="1" applyProtection="1">
      <alignment vertical="center" shrinkToFit="1"/>
    </xf>
    <xf numFmtId="38" fontId="33" fillId="9" borderId="52" xfId="2" applyFont="1" applyFill="1" applyBorder="1" applyAlignment="1" applyProtection="1">
      <alignment vertical="center" shrinkToFit="1"/>
    </xf>
    <xf numFmtId="38" fontId="40" fillId="0" borderId="54" xfId="2" applyFont="1" applyFill="1" applyBorder="1" applyAlignment="1" applyProtection="1">
      <alignment vertical="center" shrinkToFit="1"/>
    </xf>
    <xf numFmtId="38" fontId="33" fillId="9" borderId="46" xfId="2" applyFont="1" applyFill="1" applyBorder="1" applyAlignment="1" applyProtection="1">
      <alignment vertical="center" shrinkToFit="1"/>
    </xf>
    <xf numFmtId="38" fontId="43" fillId="0" borderId="67" xfId="2" applyFont="1" applyFill="1" applyBorder="1" applyAlignment="1" applyProtection="1">
      <alignment vertical="center" shrinkToFit="1"/>
    </xf>
    <xf numFmtId="38" fontId="43" fillId="0" borderId="55" xfId="2" applyFont="1" applyFill="1" applyBorder="1" applyAlignment="1" applyProtection="1">
      <alignment vertical="center" shrinkToFit="1"/>
    </xf>
    <xf numFmtId="38" fontId="30" fillId="9" borderId="46" xfId="2" applyFont="1" applyFill="1" applyBorder="1" applyAlignment="1" applyProtection="1">
      <alignment vertical="center" shrinkToFit="1"/>
    </xf>
    <xf numFmtId="38" fontId="30" fillId="9" borderId="22" xfId="2" applyFont="1" applyFill="1" applyBorder="1" applyAlignment="1" applyProtection="1">
      <alignment vertical="center" shrinkToFit="1"/>
    </xf>
    <xf numFmtId="38" fontId="43" fillId="0" borderId="54" xfId="2" applyFont="1" applyFill="1" applyBorder="1" applyAlignment="1" applyProtection="1">
      <alignment vertical="center" shrinkToFit="1"/>
    </xf>
    <xf numFmtId="38" fontId="34" fillId="0" borderId="44" xfId="2" applyFont="1" applyFill="1" applyBorder="1" applyAlignment="1" applyProtection="1">
      <alignment vertical="center" shrinkToFit="1"/>
    </xf>
    <xf numFmtId="38" fontId="43" fillId="2" borderId="62" xfId="2" applyFont="1" applyFill="1" applyBorder="1" applyAlignment="1" applyProtection="1">
      <alignment vertical="center" shrinkToFit="1"/>
    </xf>
    <xf numFmtId="38" fontId="43" fillId="2" borderId="55" xfId="2" applyFont="1" applyFill="1" applyBorder="1" applyAlignment="1" applyProtection="1">
      <alignment vertical="center" shrinkToFit="1"/>
    </xf>
    <xf numFmtId="38" fontId="30" fillId="2" borderId="52" xfId="2" applyFont="1" applyFill="1" applyBorder="1" applyAlignment="1" applyProtection="1">
      <alignment vertical="center" shrinkToFit="1"/>
    </xf>
    <xf numFmtId="38" fontId="30" fillId="2" borderId="37" xfId="2" applyFont="1" applyFill="1" applyBorder="1" applyAlignment="1" applyProtection="1">
      <alignment vertical="center" shrinkToFit="1"/>
    </xf>
    <xf numFmtId="38" fontId="30" fillId="9" borderId="52" xfId="2" applyFont="1" applyFill="1" applyBorder="1" applyAlignment="1" applyProtection="1">
      <alignment vertical="center" shrinkToFit="1"/>
    </xf>
    <xf numFmtId="38" fontId="7" fillId="9" borderId="14" xfId="2" applyFont="1" applyFill="1" applyBorder="1" applyAlignment="1" applyProtection="1">
      <alignment horizontal="right" vertical="center" shrinkToFit="1"/>
    </xf>
    <xf numFmtId="38" fontId="17" fillId="9" borderId="24" xfId="2" applyFont="1" applyFill="1" applyBorder="1" applyAlignment="1" applyProtection="1">
      <alignment horizontal="distributed" vertical="center" shrinkToFit="1"/>
    </xf>
    <xf numFmtId="38" fontId="30" fillId="9" borderId="36" xfId="2" applyFont="1" applyFill="1" applyBorder="1" applyAlignment="1" applyProtection="1">
      <alignment vertical="center" shrinkToFit="1"/>
    </xf>
    <xf numFmtId="38" fontId="33" fillId="9" borderId="43" xfId="2" applyFont="1" applyFill="1" applyBorder="1" applyAlignment="1" applyProtection="1">
      <alignment vertical="center" shrinkToFit="1"/>
    </xf>
    <xf numFmtId="38" fontId="17" fillId="9" borderId="14" xfId="2" applyFont="1" applyFill="1" applyBorder="1" applyAlignment="1" applyProtection="1">
      <alignment horizontal="distributed" vertical="center" shrinkToFit="1"/>
    </xf>
    <xf numFmtId="38" fontId="17" fillId="9" borderId="25" xfId="2" applyFont="1" applyFill="1" applyBorder="1" applyAlignment="1" applyProtection="1">
      <alignment horizontal="distributed" vertical="center" shrinkToFit="1"/>
    </xf>
    <xf numFmtId="38" fontId="33" fillId="9" borderId="44" xfId="2" applyFont="1" applyFill="1" applyBorder="1" applyAlignment="1" applyProtection="1">
      <alignment vertical="center" shrinkToFit="1"/>
    </xf>
    <xf numFmtId="38" fontId="17" fillId="9" borderId="15" xfId="2" applyFont="1" applyFill="1" applyBorder="1" applyAlignment="1" applyProtection="1">
      <alignment horizontal="distributed" vertical="center" shrinkToFit="1"/>
    </xf>
    <xf numFmtId="38" fontId="30" fillId="9" borderId="44" xfId="2" applyFont="1" applyFill="1" applyBorder="1" applyAlignment="1" applyProtection="1">
      <alignment vertical="center" shrinkToFit="1"/>
    </xf>
    <xf numFmtId="38" fontId="30" fillId="9" borderId="25" xfId="2" applyFont="1" applyFill="1" applyBorder="1" applyAlignment="1" applyProtection="1">
      <alignment vertical="center" shrinkToFit="1"/>
    </xf>
    <xf numFmtId="38" fontId="5" fillId="9" borderId="25" xfId="2" applyFont="1" applyFill="1" applyBorder="1" applyAlignment="1" applyProtection="1">
      <alignment horizontal="distributed" vertical="center" shrinkToFit="1"/>
    </xf>
    <xf numFmtId="38" fontId="5" fillId="9" borderId="24" xfId="2" applyFont="1" applyFill="1" applyBorder="1" applyAlignment="1" applyProtection="1">
      <alignment horizontal="distributed" vertical="center" shrinkToFit="1"/>
    </xf>
    <xf numFmtId="38" fontId="30" fillId="9" borderId="43" xfId="2" applyFont="1" applyFill="1" applyBorder="1" applyAlignment="1" applyProtection="1">
      <alignment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44" fillId="2" borderId="23" xfId="2" applyFont="1" applyFill="1" applyBorder="1" applyAlignment="1" applyProtection="1">
      <alignment horizontal="center" vertical="center" wrapText="1" shrinkToFit="1"/>
    </xf>
    <xf numFmtId="38" fontId="49" fillId="2" borderId="12" xfId="2" applyFont="1" applyFill="1" applyBorder="1" applyAlignment="1" applyProtection="1">
      <alignment horizontal="center" vertical="center"/>
    </xf>
    <xf numFmtId="38" fontId="15" fillId="8" borderId="8" xfId="2" applyFont="1" applyFill="1" applyBorder="1" applyAlignment="1" applyProtection="1">
      <alignment horizontal="distributed" vertical="center" justifyLastLine="1"/>
    </xf>
    <xf numFmtId="0" fontId="9" fillId="0" borderId="0" xfId="3" applyFont="1" applyBorder="1" applyProtection="1">
      <alignment vertical="center"/>
    </xf>
    <xf numFmtId="38" fontId="35" fillId="0" borderId="3" xfId="1" applyNumberFormat="1" applyFont="1" applyBorder="1" applyAlignment="1" applyProtection="1">
      <alignment vertical="center"/>
    </xf>
    <xf numFmtId="38" fontId="50" fillId="0" borderId="3" xfId="1" applyNumberFormat="1" applyFont="1" applyBorder="1" applyAlignment="1" applyProtection="1">
      <alignment vertical="center"/>
    </xf>
    <xf numFmtId="38" fontId="50" fillId="0" borderId="8" xfId="2" applyFont="1" applyFill="1" applyBorder="1" applyAlignment="1" applyProtection="1">
      <alignment horizontal="right" vertical="center"/>
    </xf>
    <xf numFmtId="38" fontId="36" fillId="0" borderId="3" xfId="2" applyFont="1" applyBorder="1" applyAlignment="1" applyProtection="1">
      <alignment vertical="center"/>
    </xf>
    <xf numFmtId="38" fontId="50" fillId="0" borderId="3" xfId="2" applyFont="1" applyBorder="1" applyAlignment="1" applyProtection="1">
      <alignment vertical="center"/>
    </xf>
    <xf numFmtId="38" fontId="5" fillId="2" borderId="28" xfId="2" applyFont="1" applyFill="1" applyBorder="1" applyAlignment="1" applyProtection="1">
      <alignment horizontal="distributed" vertical="center" shrinkToFit="1"/>
    </xf>
    <xf numFmtId="38" fontId="30" fillId="0" borderId="64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vertical="center" shrinkToFit="1"/>
    </xf>
    <xf numFmtId="38" fontId="27" fillId="2" borderId="9" xfId="2" applyFont="1" applyFill="1" applyBorder="1" applyAlignment="1" applyProtection="1">
      <alignment horizontal="center" vertical="center" shrinkToFit="1"/>
    </xf>
    <xf numFmtId="38" fontId="44" fillId="0" borderId="12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wrapText="1" shrinkToFit="1"/>
    </xf>
    <xf numFmtId="38" fontId="44" fillId="0" borderId="12" xfId="2" applyFont="1" applyFill="1" applyBorder="1" applyAlignment="1" applyProtection="1">
      <alignment horizontal="distributed" vertical="center" wrapText="1" shrinkToFit="1"/>
    </xf>
    <xf numFmtId="38" fontId="6" fillId="0" borderId="39" xfId="2" applyFont="1" applyFill="1" applyBorder="1" applyAlignment="1" applyProtection="1">
      <alignment horizontal="left" vertical="center" shrinkToFit="1"/>
    </xf>
    <xf numFmtId="38" fontId="6" fillId="0" borderId="63" xfId="2" applyFont="1" applyFill="1" applyBorder="1" applyAlignment="1" applyProtection="1">
      <alignment horizontal="left" vertical="center" shrinkToFit="1"/>
    </xf>
    <xf numFmtId="38" fontId="5" fillId="2" borderId="13" xfId="2" applyFont="1" applyFill="1" applyBorder="1" applyAlignment="1" applyProtection="1">
      <alignment horizontal="distributed" vertical="center" shrinkToFit="1"/>
    </xf>
    <xf numFmtId="38" fontId="7" fillId="0" borderId="69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center" vertical="center" shrinkToFit="1"/>
    </xf>
    <xf numFmtId="38" fontId="5" fillId="2" borderId="9" xfId="2" applyFont="1" applyFill="1" applyBorder="1" applyAlignment="1" applyProtection="1">
      <alignment vertical="center" shrinkToFit="1"/>
    </xf>
    <xf numFmtId="38" fontId="5" fillId="2" borderId="29" xfId="2" applyFont="1" applyFill="1" applyBorder="1" applyAlignment="1" applyProtection="1">
      <alignment vertical="center" shrinkToFit="1"/>
    </xf>
    <xf numFmtId="38" fontId="30" fillId="2" borderId="29" xfId="2" applyFont="1" applyFill="1" applyBorder="1" applyAlignment="1" applyProtection="1">
      <alignment vertical="center" shrinkToFit="1"/>
    </xf>
    <xf numFmtId="38" fontId="5" fillId="2" borderId="30" xfId="2" applyFont="1" applyFill="1" applyBorder="1" applyAlignment="1" applyProtection="1">
      <alignment vertical="center" shrinkToFit="1"/>
    </xf>
    <xf numFmtId="38" fontId="30" fillId="2" borderId="70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2" borderId="18" xfId="2" applyFont="1" applyFill="1" applyBorder="1" applyAlignment="1" applyProtection="1">
      <alignment vertical="center" shrinkToFit="1"/>
    </xf>
    <xf numFmtId="38" fontId="30" fillId="2" borderId="18" xfId="2" applyFont="1" applyFill="1" applyBorder="1" applyAlignment="1" applyProtection="1">
      <alignment vertical="center" shrinkToFit="1"/>
    </xf>
    <xf numFmtId="38" fontId="5" fillId="2" borderId="11" xfId="2" applyFont="1" applyFill="1" applyBorder="1" applyAlignment="1" applyProtection="1">
      <alignment vertical="center" shrinkToFit="1"/>
    </xf>
    <xf numFmtId="38" fontId="30" fillId="2" borderId="61" xfId="2" applyFont="1" applyFill="1" applyBorder="1" applyAlignment="1" applyProtection="1">
      <alignment vertical="center" shrinkToFit="1"/>
    </xf>
    <xf numFmtId="38" fontId="30" fillId="0" borderId="61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26" fillId="0" borderId="27" xfId="2" applyFont="1" applyFill="1" applyBorder="1" applyAlignment="1" applyProtection="1">
      <alignment horizontal="center" vertical="center" shrinkToFit="1"/>
    </xf>
    <xf numFmtId="38" fontId="31" fillId="0" borderId="18" xfId="2" applyFont="1" applyFill="1" applyBorder="1" applyAlignment="1" applyProtection="1">
      <alignment horizontal="right" vertical="center" shrinkToFit="1"/>
    </xf>
    <xf numFmtId="38" fontId="20" fillId="10" borderId="71" xfId="2" applyFont="1" applyFill="1" applyBorder="1" applyAlignment="1" applyProtection="1">
      <alignment horizontal="center" vertical="center" shrinkToFit="1"/>
    </xf>
    <xf numFmtId="38" fontId="20" fillId="11" borderId="72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/>
    </xf>
    <xf numFmtId="38" fontId="30" fillId="0" borderId="38" xfId="2" applyFont="1" applyFill="1" applyBorder="1" applyAlignment="1" applyProtection="1">
      <alignment horizontal="center" vertical="center" shrinkToFit="1"/>
    </xf>
    <xf numFmtId="38" fontId="44" fillId="0" borderId="47" xfId="2" applyFont="1" applyFill="1" applyBorder="1" applyAlignment="1" applyProtection="1">
      <alignment horizontal="distributed" vertical="center" shrinkToFit="1"/>
    </xf>
    <xf numFmtId="38" fontId="31" fillId="0" borderId="42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horizontal="center" vertical="center" shrinkToFit="1"/>
    </xf>
    <xf numFmtId="38" fontId="31" fillId="0" borderId="41" xfId="2" applyFont="1" applyFill="1" applyBorder="1" applyAlignment="1" applyProtection="1">
      <alignment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28" fillId="13" borderId="75" xfId="2" applyFont="1" applyFill="1" applyBorder="1" applyAlignment="1" applyProtection="1">
      <alignment horizontal="distributed" vertical="center" shrinkToFit="1"/>
    </xf>
    <xf numFmtId="38" fontId="32" fillId="13" borderId="76" xfId="2" applyFont="1" applyFill="1" applyBorder="1" applyAlignment="1" applyProtection="1">
      <alignment vertical="center" shrinkToFit="1"/>
    </xf>
    <xf numFmtId="38" fontId="33" fillId="13" borderId="77" xfId="2" applyFont="1" applyFill="1" applyBorder="1" applyAlignment="1" applyProtection="1">
      <alignment vertical="center" shrinkToFit="1"/>
    </xf>
    <xf numFmtId="38" fontId="32" fillId="13" borderId="76" xfId="2" applyFont="1" applyFill="1" applyBorder="1" applyAlignment="1" applyProtection="1">
      <alignment horizontal="right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0" fillId="13" borderId="74" xfId="2" applyFont="1" applyFill="1" applyBorder="1" applyAlignment="1" applyProtection="1">
      <alignment horizontal="right" vertical="center" shrinkToFit="1"/>
    </xf>
    <xf numFmtId="38" fontId="29" fillId="13" borderId="75" xfId="2" applyFont="1" applyFill="1" applyBorder="1" applyAlignment="1" applyProtection="1">
      <alignment horizontal="distributed" vertical="center" shrinkToFit="1"/>
    </xf>
    <xf numFmtId="38" fontId="30" fillId="13" borderId="76" xfId="2" applyFont="1" applyFill="1" applyBorder="1" applyAlignment="1" applyProtection="1">
      <alignment horizontal="right" vertical="center" shrinkToFit="1"/>
    </xf>
    <xf numFmtId="38" fontId="33" fillId="13" borderId="77" xfId="2" applyFont="1" applyFill="1" applyBorder="1" applyAlignment="1" applyProtection="1">
      <alignment horizontal="right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9" fillId="13" borderId="75" xfId="2" applyFont="1" applyFill="1" applyBorder="1" applyAlignment="1" applyProtection="1">
      <alignment horizontal="distributed" vertical="center" shrinkToFit="1"/>
    </xf>
    <xf numFmtId="38" fontId="30" fillId="13" borderId="77" xfId="2" applyFont="1" applyFill="1" applyBorder="1" applyAlignment="1" applyProtection="1">
      <alignment horizontal="right" vertical="center" shrinkToFit="1"/>
    </xf>
    <xf numFmtId="38" fontId="30" fillId="13" borderId="76" xfId="2" applyFont="1" applyFill="1" applyBorder="1" applyAlignment="1" applyProtection="1">
      <alignment vertical="center" shrinkToFit="1"/>
    </xf>
    <xf numFmtId="38" fontId="3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7" fillId="14" borderId="0" xfId="2" applyFont="1" applyFill="1" applyBorder="1" applyAlignment="1" applyProtection="1">
      <alignment vertical="center" shrinkToFit="1"/>
    </xf>
    <xf numFmtId="38" fontId="32" fillId="13" borderId="80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3" fillId="13" borderId="74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33" fillId="13" borderId="80" xfId="2" applyFont="1" applyFill="1" applyBorder="1" applyAlignment="1" applyProtection="1">
      <alignment vertical="center" shrinkToFit="1"/>
    </xf>
    <xf numFmtId="38" fontId="41" fillId="13" borderId="81" xfId="2" applyFont="1" applyFill="1" applyBorder="1" applyAlignment="1" applyProtection="1">
      <alignment horizontal="distributed" vertical="center" shrinkToFit="1"/>
    </xf>
    <xf numFmtId="38" fontId="32" fillId="13" borderId="81" xfId="2" applyFont="1" applyFill="1" applyBorder="1" applyAlignment="1" applyProtection="1">
      <alignment horizontal="center" vertical="center" shrinkToFit="1"/>
    </xf>
    <xf numFmtId="38" fontId="32" fillId="13" borderId="77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33" fillId="13" borderId="74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33" fillId="13" borderId="80" xfId="2" applyFont="1" applyFill="1" applyBorder="1" applyAlignment="1" applyProtection="1">
      <alignment horizontal="right" vertical="center" shrinkToFit="1"/>
    </xf>
    <xf numFmtId="38" fontId="32" fillId="13" borderId="82" xfId="2" applyFont="1" applyFill="1" applyBorder="1" applyAlignment="1" applyProtection="1">
      <alignment vertical="center" shrinkToFit="1"/>
    </xf>
    <xf numFmtId="38" fontId="41" fillId="13" borderId="80" xfId="2" applyFont="1" applyFill="1" applyBorder="1" applyAlignment="1" applyProtection="1">
      <alignment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8" fillId="13" borderId="75" xfId="2" applyFont="1" applyFill="1" applyBorder="1" applyAlignment="1" applyProtection="1">
      <alignment horizontal="center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6" fillId="13" borderId="83" xfId="2" applyFont="1" applyFill="1" applyBorder="1" applyAlignment="1" applyProtection="1">
      <alignment vertical="center" shrinkToFit="1"/>
    </xf>
    <xf numFmtId="38" fontId="28" fillId="13" borderId="84" xfId="2" applyFont="1" applyFill="1" applyBorder="1" applyAlignment="1" applyProtection="1">
      <alignment horizontal="distributed" vertical="center" shrinkToFit="1"/>
    </xf>
    <xf numFmtId="38" fontId="32" fillId="13" borderId="85" xfId="2" applyFont="1" applyFill="1" applyBorder="1" applyAlignment="1" applyProtection="1">
      <alignment horizontal="right" vertical="center" shrinkToFit="1"/>
    </xf>
    <xf numFmtId="38" fontId="33" fillId="13" borderId="86" xfId="2" applyFont="1" applyFill="1" applyBorder="1" applyAlignment="1" applyProtection="1">
      <alignment horizontal="right" vertical="center" shrinkToFit="1"/>
    </xf>
    <xf numFmtId="38" fontId="28" fillId="13" borderId="87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20" fillId="13" borderId="9" xfId="2" applyFont="1" applyFill="1" applyBorder="1" applyAlignment="1" applyProtection="1">
      <alignment horizontal="center" vertical="center"/>
    </xf>
    <xf numFmtId="38" fontId="36" fillId="13" borderId="10" xfId="2" applyFont="1" applyFill="1" applyBorder="1" applyAlignment="1" applyProtection="1">
      <alignment horizontal="right" vertical="center"/>
    </xf>
    <xf numFmtId="38" fontId="51" fillId="13" borderId="10" xfId="2" applyFont="1" applyFill="1" applyBorder="1" applyAlignment="1" applyProtection="1">
      <alignment horizontal="right" vertical="center"/>
    </xf>
    <xf numFmtId="38" fontId="36" fillId="13" borderId="13" xfId="2" applyFont="1" applyFill="1" applyBorder="1" applyAlignment="1" applyProtection="1">
      <alignment horizontal="right" vertical="center"/>
    </xf>
    <xf numFmtId="38" fontId="51" fillId="13" borderId="13" xfId="2" applyFont="1" applyFill="1" applyBorder="1" applyAlignment="1" applyProtection="1">
      <alignment horizontal="right" vertical="center"/>
    </xf>
    <xf numFmtId="38" fontId="36" fillId="13" borderId="3" xfId="2" applyFont="1" applyFill="1" applyBorder="1" applyAlignment="1" applyProtection="1">
      <alignment horizontal="right" vertical="center"/>
    </xf>
    <xf numFmtId="38" fontId="36" fillId="13" borderId="7" xfId="2" applyFont="1" applyFill="1" applyBorder="1" applyAlignment="1" applyProtection="1">
      <alignment horizontal="right" vertical="center"/>
    </xf>
    <xf numFmtId="38" fontId="44" fillId="2" borderId="12" xfId="2" applyFont="1" applyFill="1" applyBorder="1" applyAlignment="1" applyProtection="1">
      <alignment horizontal="center" vertical="center" wrapText="1"/>
    </xf>
    <xf numFmtId="38" fontId="32" fillId="0" borderId="38" xfId="2" applyFont="1" applyFill="1" applyBorder="1" applyAlignment="1" applyProtection="1">
      <alignment horizontal="right" vertical="center" shrinkToFit="1"/>
    </xf>
    <xf numFmtId="38" fontId="32" fillId="0" borderId="36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  <protection locked="0"/>
    </xf>
    <xf numFmtId="38" fontId="31" fillId="0" borderId="43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4" fillId="0" borderId="46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43" fillId="2" borderId="34" xfId="2" applyFont="1" applyFill="1" applyBorder="1" applyAlignment="1" applyProtection="1">
      <alignment vertical="center" shrinkToFit="1"/>
    </xf>
    <xf numFmtId="38" fontId="37" fillId="0" borderId="89" xfId="2" applyFont="1" applyFill="1" applyBorder="1" applyAlignment="1" applyProtection="1">
      <alignment horizontal="right" vertical="center" shrinkToFit="1"/>
    </xf>
    <xf numFmtId="38" fontId="35" fillId="0" borderId="89" xfId="2" applyFont="1" applyFill="1" applyBorder="1" applyAlignment="1" applyProtection="1">
      <alignment horizontal="right" vertical="center" shrinkToFit="1"/>
    </xf>
    <xf numFmtId="38" fontId="31" fillId="0" borderId="89" xfId="2" applyFont="1" applyFill="1" applyBorder="1" applyAlignment="1" applyProtection="1">
      <alignment vertical="center" shrinkToFit="1"/>
      <protection locked="0"/>
    </xf>
    <xf numFmtId="38" fontId="34" fillId="0" borderId="52" xfId="2" applyFont="1" applyFill="1" applyBorder="1" applyAlignment="1" applyProtection="1">
      <alignment horizontal="right" vertical="center" shrinkToFit="1"/>
    </xf>
    <xf numFmtId="38" fontId="34" fillId="0" borderId="43" xfId="2" applyFont="1" applyFill="1" applyBorder="1" applyAlignment="1" applyProtection="1">
      <alignment horizontal="right" vertical="center" shrinkToFit="1"/>
    </xf>
    <xf numFmtId="38" fontId="34" fillId="2" borderId="37" xfId="2" applyFont="1" applyFill="1" applyBorder="1" applyAlignment="1" applyProtection="1">
      <alignment horizontal="right" vertical="center" shrinkToFit="1"/>
    </xf>
    <xf numFmtId="38" fontId="31" fillId="2" borderId="37" xfId="2" applyFont="1" applyFill="1" applyBorder="1" applyAlignment="1" applyProtection="1">
      <alignment horizontal="right" vertical="center" shrinkToFit="1"/>
    </xf>
    <xf numFmtId="38" fontId="31" fillId="2" borderId="40" xfId="2" applyFont="1" applyFill="1" applyBorder="1" applyAlignment="1" applyProtection="1">
      <alignment horizontal="right" vertical="center" shrinkToFit="1"/>
    </xf>
    <xf numFmtId="38" fontId="34" fillId="2" borderId="52" xfId="2" applyFont="1" applyFill="1" applyBorder="1" applyAlignment="1" applyProtection="1">
      <alignment horizontal="center" vertical="center" shrinkToFit="1"/>
    </xf>
    <xf numFmtId="38" fontId="34" fillId="2" borderId="52" xfId="2" applyFont="1" applyFill="1" applyBorder="1" applyAlignment="1" applyProtection="1">
      <alignment horizontal="right" vertical="center" shrinkToFit="1"/>
    </xf>
    <xf numFmtId="38" fontId="30" fillId="0" borderId="37" xfId="2" applyFont="1" applyFill="1" applyBorder="1" applyAlignment="1" applyProtection="1">
      <alignment horizontal="right" vertical="center" shrinkToFit="1"/>
    </xf>
    <xf numFmtId="186" fontId="42" fillId="0" borderId="90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distributed" vertical="center" shrinkToFit="1"/>
    </xf>
    <xf numFmtId="38" fontId="31" fillId="0" borderId="44" xfId="2" applyFont="1" applyFill="1" applyBorder="1" applyAlignment="1" applyProtection="1">
      <alignment horizontal="right" vertical="center" shrinkToFit="1"/>
    </xf>
    <xf numFmtId="38" fontId="7" fillId="2" borderId="38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vertical="center" shrinkToFit="1"/>
    </xf>
    <xf numFmtId="38" fontId="5" fillId="0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0" borderId="21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vertical="center" shrinkToFit="1"/>
    </xf>
    <xf numFmtId="38" fontId="1" fillId="0" borderId="12" xfId="2" applyFont="1" applyFill="1" applyBorder="1" applyAlignment="1" applyProtection="1">
      <alignment horizontal="distributed" vertical="center" shrinkToFit="1"/>
    </xf>
    <xf numFmtId="38" fontId="1" fillId="0" borderId="26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1" fillId="2" borderId="111" xfId="2" applyFont="1" applyFill="1" applyBorder="1" applyAlignment="1" applyProtection="1">
      <alignment horizontal="distributed" vertical="center" shrinkToFit="1"/>
    </xf>
    <xf numFmtId="38" fontId="31" fillId="0" borderId="112" xfId="2" applyFont="1" applyFill="1" applyBorder="1" applyAlignment="1" applyProtection="1">
      <alignment vertical="center" shrinkToFit="1"/>
      <protection locked="0"/>
    </xf>
    <xf numFmtId="38" fontId="1" fillId="2" borderId="113" xfId="2" applyFont="1" applyFill="1" applyBorder="1" applyAlignment="1" applyProtection="1">
      <alignment horizontal="distributed" vertical="center" shrinkToFit="1"/>
    </xf>
    <xf numFmtId="38" fontId="31" fillId="0" borderId="114" xfId="2" applyFont="1" applyFill="1" applyBorder="1" applyAlignment="1" applyProtection="1">
      <alignment vertical="center" shrinkToFit="1"/>
      <protection locked="0"/>
    </xf>
    <xf numFmtId="38" fontId="1" fillId="2" borderId="115" xfId="2" applyFont="1" applyFill="1" applyBorder="1" applyAlignment="1" applyProtection="1">
      <alignment horizontal="distributed" vertical="center" shrinkToFit="1"/>
    </xf>
    <xf numFmtId="38" fontId="31" fillId="0" borderId="116" xfId="2" applyFont="1" applyFill="1" applyBorder="1" applyAlignment="1" applyProtection="1">
      <alignment vertical="center" shrinkToFit="1"/>
      <protection locked="0"/>
    </xf>
    <xf numFmtId="38" fontId="29" fillId="13" borderId="117" xfId="2" applyFont="1" applyFill="1" applyBorder="1" applyAlignment="1" applyProtection="1">
      <alignment horizontal="distributed" vertical="center" shrinkToFit="1"/>
    </xf>
    <xf numFmtId="38" fontId="30" fillId="13" borderId="118" xfId="2" applyFont="1" applyFill="1" applyBorder="1" applyAlignment="1" applyProtection="1">
      <alignment vertical="center" shrinkToFit="1"/>
    </xf>
    <xf numFmtId="38" fontId="33" fillId="13" borderId="119" xfId="2" applyFont="1" applyFill="1" applyBorder="1" applyAlignment="1" applyProtection="1">
      <alignment vertical="center" shrinkToFit="1"/>
    </xf>
    <xf numFmtId="38" fontId="19" fillId="15" borderId="2" xfId="1" applyNumberFormat="1" applyFont="1" applyFill="1" applyBorder="1" applyAlignment="1" applyProtection="1">
      <alignment horizontal="center" vertical="center" shrinkToFit="1"/>
      <protection locked="0"/>
    </xf>
    <xf numFmtId="38" fontId="36" fillId="15" borderId="3" xfId="2" applyFont="1" applyFill="1" applyBorder="1" applyAlignment="1" applyProtection="1">
      <alignment vertical="center"/>
    </xf>
    <xf numFmtId="38" fontId="50" fillId="15" borderId="3" xfId="2" applyFont="1" applyFill="1" applyBorder="1" applyAlignment="1" applyProtection="1">
      <alignment vertical="center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2" fillId="2" borderId="23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wrapText="1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30" fillId="2" borderId="48" xfId="2" applyFont="1" applyFill="1" applyBorder="1" applyAlignment="1" applyProtection="1">
      <alignment horizontal="center" vertical="center" shrinkToFit="1"/>
    </xf>
    <xf numFmtId="38" fontId="1" fillId="2" borderId="16" xfId="2" applyFont="1" applyFill="1" applyBorder="1" applyAlignment="1" applyProtection="1">
      <alignment horizontal="distributed" vertical="center" shrinkToFit="1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5" xfId="2" applyFont="1" applyFill="1" applyBorder="1" applyAlignment="1" applyProtection="1">
      <alignment horizontal="right" vertical="center" shrinkToFit="1"/>
      <protection locked="0"/>
    </xf>
    <xf numFmtId="38" fontId="31" fillId="0" borderId="120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>
      <alignment horizontal="distributed" shrinkToFit="1"/>
    </xf>
    <xf numFmtId="55" fontId="54" fillId="0" borderId="0" xfId="3" applyNumberFormat="1" applyFont="1" applyAlignment="1" applyProtection="1">
      <alignment horizontal="right" vertical="center"/>
    </xf>
    <xf numFmtId="38" fontId="1" fillId="2" borderId="12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5" fillId="0" borderId="12" xfId="2" applyFont="1" applyFill="1" applyBorder="1" applyAlignment="1" applyProtection="1">
      <alignment horizontal="distributed" vertical="center" shrinkToFit="1"/>
    </xf>
    <xf numFmtId="38" fontId="55" fillId="0" borderId="23" xfId="2" applyFont="1" applyFill="1" applyBorder="1" applyAlignment="1" applyProtection="1">
      <alignment horizontal="distributed" vertical="center" shrinkToFit="1"/>
    </xf>
    <xf numFmtId="38" fontId="1" fillId="2" borderId="12" xfId="2" applyFont="1" applyFill="1" applyBorder="1" applyAlignment="1" applyProtection="1">
      <alignment horizontal="distributed" vertical="center" shrinkToFit="1"/>
    </xf>
    <xf numFmtId="38" fontId="52" fillId="0" borderId="25" xfId="2" applyFont="1" applyFill="1" applyBorder="1" applyAlignment="1" applyProtection="1">
      <alignment horizontal="distributed" vertical="center" shrinkToFit="1"/>
    </xf>
    <xf numFmtId="38" fontId="35" fillId="2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2" fillId="0" borderId="10" xfId="2" applyFont="1" applyBorder="1" applyAlignment="1" applyProtection="1">
      <alignment horizontal="center" vertical="center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46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28" fillId="0" borderId="13" xfId="2" applyFont="1" applyFill="1" applyBorder="1" applyAlignment="1" applyProtection="1">
      <alignment horizontal="center" vertical="center" shrinkToFit="1"/>
    </xf>
    <xf numFmtId="38" fontId="28" fillId="0" borderId="47" xfId="2" applyFont="1" applyFill="1" applyBorder="1" applyAlignment="1" applyProtection="1">
      <alignment horizontal="center" vertical="center" shrinkToFit="1"/>
    </xf>
    <xf numFmtId="38" fontId="28" fillId="0" borderId="106" xfId="2" applyFont="1" applyFill="1" applyBorder="1" applyAlignment="1" applyProtection="1">
      <alignment horizontal="center" vertical="center" shrinkToFit="1"/>
    </xf>
    <xf numFmtId="38" fontId="35" fillId="0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38" xfId="2" applyFont="1" applyFill="1" applyBorder="1" applyAlignment="1" applyProtection="1">
      <alignment horizontal="right" vertical="center" shrinkToFit="1"/>
      <protection locked="0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1" fillId="2" borderId="24" xfId="2" applyFont="1" applyFill="1" applyBorder="1" applyAlignment="1" applyProtection="1">
      <alignment horizontal="distributed" vertical="center" shrinkToFit="1"/>
    </xf>
    <xf numFmtId="38" fontId="5" fillId="2" borderId="14" xfId="2" applyFont="1" applyFill="1" applyBorder="1" applyAlignment="1" applyProtection="1">
      <alignment vertical="center" shrinkToFit="1"/>
    </xf>
    <xf numFmtId="38" fontId="30" fillId="2" borderId="14" xfId="2" applyFont="1" applyFill="1" applyBorder="1" applyAlignment="1" applyProtection="1">
      <alignment vertical="center" shrinkToFit="1"/>
    </xf>
    <xf numFmtId="38" fontId="5" fillId="2" borderId="15" xfId="2" applyFont="1" applyFill="1" applyBorder="1" applyAlignment="1" applyProtection="1">
      <alignment vertical="center" shrinkToFit="1"/>
    </xf>
    <xf numFmtId="38" fontId="30" fillId="2" borderId="43" xfId="2" applyFont="1" applyFill="1" applyBorder="1" applyAlignment="1" applyProtection="1">
      <alignment vertical="center" shrinkToFit="1"/>
    </xf>
    <xf numFmtId="38" fontId="30" fillId="2" borderId="44" xfId="2" applyFont="1" applyFill="1" applyBorder="1" applyAlignment="1" applyProtection="1">
      <alignment vertical="center" shrinkToFit="1"/>
    </xf>
    <xf numFmtId="38" fontId="30" fillId="2" borderId="25" xfId="2" applyFont="1" applyFill="1" applyBorder="1" applyAlignment="1" applyProtection="1">
      <alignment vertical="center" shrinkToFit="1"/>
    </xf>
    <xf numFmtId="38" fontId="30" fillId="2" borderId="27" xfId="2" applyFont="1" applyFill="1" applyBorder="1" applyAlignment="1" applyProtection="1">
      <alignment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0" fillId="0" borderId="13" xfId="2" applyFont="1" applyBorder="1" applyAlignment="1" applyProtection="1">
      <alignment horizontal="left" vertical="center" wrapText="1" indent="1"/>
    </xf>
    <xf numFmtId="38" fontId="2" fillId="0" borderId="47" xfId="2" applyFont="1" applyBorder="1" applyAlignment="1" applyProtection="1">
      <alignment horizontal="left" vertical="center" wrapText="1" indent="1"/>
    </xf>
    <xf numFmtId="38" fontId="0" fillId="0" borderId="16" xfId="2" applyFont="1" applyBorder="1" applyAlignment="1" applyProtection="1">
      <alignment horizontal="left" vertical="center" wrapText="1" indent="1"/>
    </xf>
    <xf numFmtId="38" fontId="2" fillId="0" borderId="0" xfId="2" applyFont="1" applyBorder="1" applyAlignment="1" applyProtection="1">
      <alignment horizontal="left" vertical="center" wrapText="1" indent="1"/>
    </xf>
    <xf numFmtId="38" fontId="2" fillId="0" borderId="16" xfId="2" applyFont="1" applyBorder="1" applyAlignment="1" applyProtection="1">
      <alignment horizontal="left" vertical="center" wrapText="1" indent="1"/>
    </xf>
    <xf numFmtId="38" fontId="20" fillId="11" borderId="73" xfId="2" applyFont="1" applyFill="1" applyBorder="1" applyAlignment="1" applyProtection="1">
      <alignment horizontal="center" vertical="center"/>
    </xf>
    <xf numFmtId="38" fontId="20" fillId="11" borderId="93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 shrinkToFit="1"/>
      <protection locked="0"/>
    </xf>
    <xf numFmtId="38" fontId="20" fillId="12" borderId="16" xfId="2" applyFont="1" applyFill="1" applyBorder="1" applyAlignment="1" applyProtection="1">
      <alignment horizontal="center" vertical="center"/>
    </xf>
    <xf numFmtId="38" fontId="20" fillId="12" borderId="0" xfId="2" applyFont="1" applyFill="1" applyBorder="1" applyAlignment="1" applyProtection="1">
      <alignment horizontal="center" vertical="center"/>
    </xf>
    <xf numFmtId="38" fontId="20" fillId="12" borderId="6" xfId="2" applyFont="1" applyFill="1" applyBorder="1" applyAlignment="1" applyProtection="1">
      <alignment horizontal="center" vertical="center"/>
    </xf>
    <xf numFmtId="38" fontId="20" fillId="12" borderId="71" xfId="2" applyFont="1" applyFill="1" applyBorder="1" applyAlignment="1" applyProtection="1">
      <alignment horizontal="center" vertical="center"/>
    </xf>
    <xf numFmtId="38" fontId="20" fillId="10" borderId="91" xfId="2" applyFont="1" applyFill="1" applyBorder="1" applyAlignment="1" applyProtection="1">
      <alignment horizontal="center" vertical="center" shrinkToFit="1"/>
    </xf>
    <xf numFmtId="38" fontId="20" fillId="10" borderId="94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  <protection locked="0"/>
    </xf>
    <xf numFmtId="0" fontId="42" fillId="0" borderId="95" xfId="2" applyNumberFormat="1" applyFont="1" applyFill="1" applyBorder="1" applyAlignment="1" applyProtection="1">
      <alignment horizontal="center" vertical="center"/>
      <protection locked="0"/>
    </xf>
    <xf numFmtId="38" fontId="12" fillId="0" borderId="0" xfId="2" applyFont="1" applyBorder="1" applyAlignment="1" applyProtection="1">
      <alignment horizontal="left" vertical="center"/>
    </xf>
    <xf numFmtId="5" fontId="10" fillId="0" borderId="13" xfId="2" applyNumberFormat="1" applyFont="1" applyFill="1" applyBorder="1" applyAlignment="1" applyProtection="1">
      <alignment horizontal="center" vertical="center"/>
    </xf>
    <xf numFmtId="5" fontId="10" fillId="0" borderId="0" xfId="2" applyNumberFormat="1" applyFont="1" applyFill="1" applyBorder="1" applyAlignment="1" applyProtection="1">
      <alignment horizontal="center" vertical="center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20" fillId="10" borderId="92" xfId="2" applyFont="1" applyFill="1" applyBorder="1" applyAlignment="1" applyProtection="1">
      <alignment horizontal="center" vertical="center" shrinkToFit="1"/>
    </xf>
    <xf numFmtId="38" fontId="20" fillId="10" borderId="1" xfId="2" applyFont="1" applyFill="1" applyBorder="1" applyAlignment="1" applyProtection="1">
      <alignment horizontal="center" vertical="center"/>
    </xf>
    <xf numFmtId="38" fontId="20" fillId="10" borderId="4" xfId="2" applyFont="1" applyFill="1" applyBorder="1" applyAlignment="1" applyProtection="1">
      <alignment horizontal="center" vertical="center"/>
    </xf>
    <xf numFmtId="38" fontId="53" fillId="0" borderId="0" xfId="2" applyFont="1" applyAlignment="1" applyProtection="1">
      <alignment horizontal="center" shrinkToFit="1"/>
    </xf>
    <xf numFmtId="38" fontId="21" fillId="7" borderId="0" xfId="2" applyFont="1" applyFill="1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left" vertical="center"/>
    </xf>
    <xf numFmtId="38" fontId="20" fillId="0" borderId="9" xfId="2" applyFont="1" applyBorder="1" applyAlignment="1" applyProtection="1">
      <alignment horizontal="center" vertical="center"/>
    </xf>
    <xf numFmtId="38" fontId="20" fillId="0" borderId="1" xfId="2" applyFont="1" applyBorder="1" applyAlignment="1" applyProtection="1">
      <alignment horizontal="center" vertical="center"/>
    </xf>
    <xf numFmtId="38" fontId="20" fillId="12" borderId="1" xfId="2" applyFont="1" applyFill="1" applyBorder="1" applyAlignment="1" applyProtection="1">
      <alignment horizontal="center" vertical="center"/>
    </xf>
    <xf numFmtId="38" fontId="20" fillId="12" borderId="4" xfId="2" applyFont="1" applyFill="1" applyBorder="1" applyAlignment="1" applyProtection="1">
      <alignment horizontal="center" vertical="center"/>
    </xf>
    <xf numFmtId="38" fontId="20" fillId="12" borderId="5" xfId="2" applyFont="1" applyFill="1" applyBorder="1" applyAlignment="1" applyProtection="1">
      <alignment horizontal="center" vertical="center"/>
    </xf>
    <xf numFmtId="38" fontId="20" fillId="12" borderId="3" xfId="2" applyFont="1" applyFill="1" applyBorder="1" applyAlignment="1" applyProtection="1">
      <alignment horizontal="center" vertical="center"/>
    </xf>
    <xf numFmtId="38" fontId="20" fillId="0" borderId="10" xfId="2" applyFont="1" applyBorder="1" applyAlignment="1" applyProtection="1">
      <alignment horizontal="center" vertical="center" justifyLastLine="1"/>
    </xf>
    <xf numFmtId="38" fontId="20" fillId="0" borderId="122" xfId="2" applyFont="1" applyBorder="1" applyAlignment="1" applyProtection="1">
      <alignment horizontal="center" vertical="center" justifyLastLine="1"/>
    </xf>
    <xf numFmtId="38" fontId="20" fillId="0" borderId="5" xfId="2" applyFont="1" applyBorder="1" applyAlignment="1" applyProtection="1">
      <alignment horizontal="center" vertical="center" justifyLastLine="1"/>
    </xf>
    <xf numFmtId="38" fontId="20" fillId="0" borderId="10" xfId="2" applyFont="1" applyBorder="1" applyAlignment="1" applyProtection="1">
      <alignment horizontal="center" vertical="center" wrapText="1"/>
    </xf>
    <xf numFmtId="38" fontId="20" fillId="0" borderId="122" xfId="2" applyFont="1" applyBorder="1" applyAlignment="1" applyProtection="1">
      <alignment horizontal="center" vertical="center" wrapText="1"/>
    </xf>
    <xf numFmtId="38" fontId="15" fillId="11" borderId="73" xfId="2" applyFont="1" applyFill="1" applyBorder="1" applyAlignment="1" applyProtection="1">
      <alignment horizontal="center" vertical="center"/>
    </xf>
    <xf numFmtId="185" fontId="42" fillId="0" borderId="68" xfId="2" applyNumberFormat="1" applyFont="1" applyFill="1" applyBorder="1" applyAlignment="1" applyProtection="1">
      <alignment horizontal="center" vertical="center"/>
    </xf>
    <xf numFmtId="5" fontId="42" fillId="0" borderId="68" xfId="2" applyNumberFormat="1" applyFont="1" applyFill="1" applyBorder="1" applyAlignment="1" applyProtection="1">
      <alignment horizontal="center" vertical="center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28" fillId="11" borderId="0" xfId="2" applyFont="1" applyFill="1" applyBorder="1" applyAlignment="1" applyProtection="1">
      <alignment horizontal="center" vertical="center" textRotation="255" shrinkToFit="1"/>
    </xf>
    <xf numFmtId="38" fontId="28" fillId="11" borderId="71" xfId="2" applyFont="1" applyFill="1" applyBorder="1" applyAlignment="1" applyProtection="1">
      <alignment horizontal="center" vertical="center" textRotation="255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center" vertical="center" shrinkToFit="1"/>
    </xf>
    <xf numFmtId="38" fontId="17" fillId="0" borderId="8" xfId="2" applyFont="1" applyFill="1" applyBorder="1" applyAlignment="1" applyProtection="1">
      <alignment horizontal="center" vertical="center" shrinkToFit="1"/>
    </xf>
    <xf numFmtId="38" fontId="17" fillId="0" borderId="2" xfId="2" applyFont="1" applyFill="1" applyBorder="1" applyAlignment="1" applyProtection="1">
      <alignment horizontal="center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shrinkToFit="1"/>
    </xf>
    <xf numFmtId="38" fontId="1" fillId="0" borderId="18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23" fillId="11" borderId="6" xfId="2" applyFont="1" applyFill="1" applyBorder="1" applyAlignment="1" applyProtection="1">
      <alignment horizontal="center" vertical="center" shrinkToFit="1"/>
    </xf>
    <xf numFmtId="38" fontId="23" fillId="11" borderId="71" xfId="2" applyFont="1" applyFill="1" applyBorder="1" applyAlignment="1" applyProtection="1">
      <alignment horizontal="center" vertical="center" shrinkToFit="1"/>
    </xf>
    <xf numFmtId="38" fontId="23" fillId="11" borderId="4" xfId="2" applyFont="1" applyFill="1" applyBorder="1" applyAlignment="1" applyProtection="1">
      <alignment horizontal="center" vertical="center" shrinkToFit="1"/>
    </xf>
    <xf numFmtId="0" fontId="46" fillId="0" borderId="13" xfId="2" applyNumberFormat="1" applyFont="1" applyFill="1" applyBorder="1" applyAlignment="1" applyProtection="1">
      <alignment horizontal="center" vertical="center" shrinkToFit="1"/>
    </xf>
    <xf numFmtId="0" fontId="46" fillId="0" borderId="47" xfId="2" applyNumberFormat="1" applyFont="1" applyFill="1" applyBorder="1" applyAlignment="1" applyProtection="1">
      <alignment horizontal="center" vertical="center" shrinkToFit="1"/>
    </xf>
    <xf numFmtId="0" fontId="46" fillId="0" borderId="9" xfId="2" applyNumberFormat="1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/>
    </xf>
    <xf numFmtId="38" fontId="16" fillId="0" borderId="18" xfId="2" applyFont="1" applyFill="1" applyBorder="1" applyAlignment="1" applyProtection="1">
      <alignment horizontal="center" vertical="center"/>
    </xf>
    <xf numFmtId="38" fontId="16" fillId="0" borderId="23" xfId="2" applyFont="1" applyFill="1" applyBorder="1" applyAlignment="1" applyProtection="1">
      <alignment horizontal="center" vertical="center"/>
    </xf>
    <xf numFmtId="38" fontId="30" fillId="0" borderId="41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horizontal="right" vertical="center" shrinkToFit="1"/>
    </xf>
    <xf numFmtId="183" fontId="46" fillId="0" borderId="13" xfId="0" applyNumberFormat="1" applyFont="1" applyFill="1" applyBorder="1" applyAlignment="1" applyProtection="1">
      <alignment horizontal="right" vertical="center" shrinkToFit="1"/>
    </xf>
    <xf numFmtId="183" fontId="46" fillId="0" borderId="47" xfId="0" applyNumberFormat="1" applyFont="1" applyFill="1" applyBorder="1" applyAlignment="1" applyProtection="1">
      <alignment horizontal="right" vertical="center" shrinkToFit="1"/>
    </xf>
    <xf numFmtId="176" fontId="47" fillId="0" borderId="47" xfId="0" applyNumberFormat="1" applyFont="1" applyFill="1" applyBorder="1" applyAlignment="1" applyProtection="1">
      <alignment horizontal="left" vertical="center" shrinkToFit="1"/>
    </xf>
    <xf numFmtId="176" fontId="47" fillId="0" borderId="9" xfId="0" applyNumberFormat="1" applyFont="1" applyFill="1" applyBorder="1" applyAlignment="1" applyProtection="1">
      <alignment horizontal="left" vertical="center" shrinkToFit="1"/>
    </xf>
    <xf numFmtId="0" fontId="48" fillId="0" borderId="13" xfId="2" applyNumberFormat="1" applyFont="1" applyFill="1" applyBorder="1" applyAlignment="1" applyProtection="1">
      <alignment horizontal="center" vertical="center" shrinkToFit="1"/>
    </xf>
    <xf numFmtId="0" fontId="48" fillId="0" borderId="9" xfId="2" applyNumberFormat="1" applyFont="1" applyFill="1" applyBorder="1" applyAlignment="1" applyProtection="1">
      <alignment horizontal="center" vertical="center" shrinkToFit="1"/>
    </xf>
    <xf numFmtId="0" fontId="23" fillId="11" borderId="71" xfId="0" applyFont="1" applyFill="1" applyBorder="1" applyAlignment="1" applyProtection="1">
      <alignment horizontal="center" vertical="center" shrinkToFit="1"/>
    </xf>
    <xf numFmtId="0" fontId="23" fillId="11" borderId="4" xfId="0" applyFont="1" applyFill="1" applyBorder="1" applyAlignment="1" applyProtection="1">
      <alignment horizontal="center" vertical="center" shrinkToFit="1"/>
    </xf>
    <xf numFmtId="38" fontId="28" fillId="11" borderId="100" xfId="2" applyFont="1" applyFill="1" applyBorder="1" applyAlignment="1" applyProtection="1">
      <alignment horizontal="center" vertical="center" shrinkToFit="1"/>
    </xf>
    <xf numFmtId="38" fontId="28" fillId="11" borderId="98" xfId="2" applyFont="1" applyFill="1" applyBorder="1" applyAlignment="1" applyProtection="1">
      <alignment horizontal="center" vertical="center" shrinkToFit="1"/>
    </xf>
    <xf numFmtId="38" fontId="28" fillId="11" borderId="101" xfId="2" applyFont="1" applyFill="1" applyBorder="1" applyAlignment="1" applyProtection="1">
      <alignment horizontal="center" vertical="center" shrinkToFit="1"/>
    </xf>
    <xf numFmtId="38" fontId="28" fillId="11" borderId="97" xfId="2" applyFont="1" applyFill="1" applyBorder="1" applyAlignment="1" applyProtection="1">
      <alignment horizontal="center" vertical="center" shrinkToFit="1"/>
    </xf>
    <xf numFmtId="38" fontId="28" fillId="11" borderId="99" xfId="2" applyFont="1" applyFill="1" applyBorder="1" applyAlignment="1" applyProtection="1">
      <alignment horizontal="center" vertical="center" shrinkToFit="1"/>
    </xf>
    <xf numFmtId="38" fontId="6" fillId="0" borderId="18" xfId="2" applyFont="1" applyFill="1" applyBorder="1" applyAlignment="1" applyProtection="1">
      <alignment horizontal="left" vertical="center" shrinkToFit="1"/>
    </xf>
    <xf numFmtId="38" fontId="6" fillId="0" borderId="23" xfId="2" applyFont="1" applyFill="1" applyBorder="1" applyAlignment="1" applyProtection="1">
      <alignment horizontal="left" vertical="center" shrinkToFit="1"/>
    </xf>
    <xf numFmtId="0" fontId="23" fillId="11" borderId="6" xfId="0" applyFont="1" applyFill="1" applyBorder="1" applyAlignment="1" applyProtection="1">
      <alignment horizontal="center" vertical="center" shrinkToFit="1"/>
    </xf>
    <xf numFmtId="186" fontId="45" fillId="0" borderId="47" xfId="0" applyNumberFormat="1" applyFont="1" applyFill="1" applyBorder="1" applyAlignment="1" applyProtection="1">
      <alignment horizontal="center" vertical="center" shrinkToFit="1"/>
    </xf>
    <xf numFmtId="186" fontId="45" fillId="0" borderId="9" xfId="0" applyNumberFormat="1" applyFont="1" applyFill="1" applyBorder="1" applyAlignment="1" applyProtection="1">
      <alignment horizontal="center" vertical="center" shrinkToFit="1"/>
    </xf>
    <xf numFmtId="38" fontId="29" fillId="0" borderId="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96" xfId="2" applyFont="1" applyFill="1" applyBorder="1" applyAlignment="1" applyProtection="1">
      <alignment horizontal="center" vertical="center" textRotation="255" shrinkToFit="1"/>
    </xf>
    <xf numFmtId="38" fontId="16" fillId="0" borderId="29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30" fillId="0" borderId="46" xfId="2" applyFont="1" applyFill="1" applyBorder="1" applyAlignment="1" applyProtection="1">
      <alignment horizontal="right" vertical="center" shrinkToFit="1"/>
    </xf>
    <xf numFmtId="38" fontId="30" fillId="0" borderId="22" xfId="2" applyFont="1" applyFill="1" applyBorder="1" applyAlignment="1" applyProtection="1">
      <alignment horizontal="right" vertical="center" shrinkToFit="1"/>
    </xf>
    <xf numFmtId="38" fontId="30" fillId="0" borderId="46" xfId="2" applyFont="1" applyFill="1" applyBorder="1" applyAlignment="1" applyProtection="1">
      <alignment horizontal="center" vertical="center" shrinkToFit="1"/>
    </xf>
    <xf numFmtId="38" fontId="30" fillId="0" borderId="22" xfId="2" applyFont="1" applyFill="1" applyBorder="1" applyAlignment="1" applyProtection="1">
      <alignment horizontal="center" vertical="center" shrinkToFit="1"/>
    </xf>
    <xf numFmtId="38" fontId="28" fillId="11" borderId="71" xfId="2" applyFont="1" applyFill="1" applyBorder="1" applyAlignment="1" applyProtection="1">
      <alignment horizontal="center"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30" fillId="0" borderId="21" xfId="2" applyFont="1" applyFill="1" applyBorder="1" applyAlignment="1" applyProtection="1">
      <alignment horizontal="right" vertical="center" shrinkToFit="1"/>
    </xf>
    <xf numFmtId="38" fontId="30" fillId="0" borderId="41" xfId="2" applyFont="1" applyFill="1" applyBorder="1" applyAlignment="1" applyProtection="1">
      <alignment horizontal="center" vertical="center" shrinkToFit="1"/>
    </xf>
    <xf numFmtId="38" fontId="30" fillId="0" borderId="23" xfId="2" applyFont="1" applyFill="1" applyBorder="1" applyAlignment="1" applyProtection="1">
      <alignment horizontal="center" vertical="center" shrinkToFit="1"/>
    </xf>
    <xf numFmtId="38" fontId="1" fillId="0" borderId="0" xfId="2" applyFont="1" applyFill="1" applyAlignment="1" applyProtection="1">
      <alignment horizontal="right" vertical="center" shrinkToFit="1"/>
    </xf>
    <xf numFmtId="38" fontId="16" fillId="0" borderId="0" xfId="2" applyFont="1" applyFill="1" applyAlignment="1" applyProtection="1">
      <alignment horizontal="right" vertical="center" shrinkToFit="1"/>
    </xf>
    <xf numFmtId="38" fontId="32" fillId="13" borderId="88" xfId="2" applyFont="1" applyFill="1" applyBorder="1" applyAlignment="1" applyProtection="1">
      <alignment horizontal="right" vertical="center" shrinkToFit="1"/>
    </xf>
    <xf numFmtId="38" fontId="32" fillId="13" borderId="87" xfId="2" applyFont="1" applyFill="1" applyBorder="1" applyAlignment="1" applyProtection="1">
      <alignment horizontal="right" vertical="center" shrinkToFit="1"/>
    </xf>
    <xf numFmtId="38" fontId="34" fillId="0" borderId="60" xfId="2" applyFont="1" applyFill="1" applyBorder="1" applyAlignment="1" applyProtection="1">
      <alignment horizontal="right" vertical="center" shrinkToFit="1"/>
    </xf>
    <xf numFmtId="38" fontId="34" fillId="0" borderId="102" xfId="2" applyFont="1" applyFill="1" applyBorder="1" applyAlignment="1" applyProtection="1">
      <alignment horizontal="right" vertical="center" shrinkToFit="1"/>
    </xf>
    <xf numFmtId="38" fontId="6" fillId="0" borderId="28" xfId="2" applyFont="1" applyFill="1" applyBorder="1" applyAlignment="1" applyProtection="1">
      <alignment horizontal="lef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6" fillId="0" borderId="21" xfId="2" applyFont="1" applyFill="1" applyBorder="1" applyAlignment="1" applyProtection="1">
      <alignment horizontal="left" vertical="center" shrinkToFit="1"/>
    </xf>
    <xf numFmtId="38" fontId="28" fillId="13" borderId="103" xfId="2" applyFont="1" applyFill="1" applyBorder="1" applyAlignment="1" applyProtection="1">
      <alignment horizontal="center" vertical="center" shrinkToFit="1"/>
    </xf>
    <xf numFmtId="38" fontId="28" fillId="13" borderId="83" xfId="2" applyFont="1" applyFill="1" applyBorder="1" applyAlignment="1" applyProtection="1">
      <alignment horizontal="center" vertical="center" shrinkToFit="1"/>
    </xf>
    <xf numFmtId="38" fontId="28" fillId="13" borderId="87" xfId="2" applyFont="1" applyFill="1" applyBorder="1" applyAlignment="1" applyProtection="1">
      <alignment horizontal="center" vertical="center" shrinkToFit="1"/>
    </xf>
    <xf numFmtId="38" fontId="34" fillId="0" borderId="28" xfId="2" applyFont="1" applyFill="1" applyBorder="1" applyAlignment="1" applyProtection="1">
      <alignment horizontal="right" vertical="center" shrinkToFit="1"/>
    </xf>
    <xf numFmtId="38" fontId="34" fillId="0" borderId="21" xfId="2" applyFont="1" applyFill="1" applyBorder="1" applyAlignment="1" applyProtection="1">
      <alignment horizontal="right" vertical="center" shrinkToFit="1"/>
    </xf>
    <xf numFmtId="38" fontId="30" fillId="2" borderId="46" xfId="2" applyFont="1" applyFill="1" applyBorder="1" applyAlignment="1" applyProtection="1">
      <alignment horizontal="right" vertical="center" shrinkToFit="1"/>
    </xf>
    <xf numFmtId="38" fontId="30" fillId="2" borderId="22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horizontal="center" vertical="center" textRotation="255" shrinkToFit="1"/>
    </xf>
    <xf numFmtId="38" fontId="16" fillId="2" borderId="11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" fillId="0" borderId="30" xfId="2" applyFont="1" applyFill="1" applyBorder="1" applyAlignment="1" applyProtection="1">
      <alignment horizontal="distributed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2" borderId="21" xfId="2" applyFont="1" applyFill="1" applyBorder="1" applyAlignment="1" applyProtection="1">
      <alignment horizontal="right" vertical="center" shrinkToFit="1"/>
    </xf>
    <xf numFmtId="38" fontId="38" fillId="13" borderId="81" xfId="2" applyFont="1" applyFill="1" applyBorder="1" applyAlignment="1" applyProtection="1">
      <alignment horizontal="center"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16" fillId="2" borderId="121" xfId="2" applyFont="1" applyFill="1" applyBorder="1" applyAlignment="1" applyProtection="1">
      <alignment horizontal="distributed" vertical="center" shrinkToFit="1"/>
    </xf>
    <xf numFmtId="38" fontId="16" fillId="2" borderId="102" xfId="2" applyFont="1" applyFill="1" applyBorder="1" applyAlignment="1" applyProtection="1">
      <alignment horizontal="distributed" vertical="center" shrinkToFit="1"/>
    </xf>
    <xf numFmtId="38" fontId="38" fillId="13" borderId="74" xfId="2" applyFont="1" applyFill="1" applyBorder="1" applyAlignment="1" applyProtection="1">
      <alignment horizontal="center" vertical="center" shrinkToFit="1"/>
    </xf>
    <xf numFmtId="38" fontId="16" fillId="2" borderId="29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2" fillId="13" borderId="78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horizontal="center" vertical="center" shrinkToFit="1"/>
    </xf>
    <xf numFmtId="38" fontId="39" fillId="2" borderId="1" xfId="2" applyFont="1" applyFill="1" applyBorder="1" applyAlignment="1" applyProtection="1">
      <alignment horizontal="center" vertical="center" shrinkToFit="1"/>
    </xf>
    <xf numFmtId="38" fontId="30" fillId="2" borderId="42" xfId="2" applyFont="1" applyFill="1" applyBorder="1" applyAlignment="1" applyProtection="1">
      <alignment horizontal="center" vertical="center" shrinkToFit="1"/>
    </xf>
    <xf numFmtId="38" fontId="30" fillId="2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center" vertical="center" shrinkToFit="1"/>
    </xf>
    <xf numFmtId="38" fontId="30" fillId="2" borderId="23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center"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29" fillId="2" borderId="4" xfId="2" applyFont="1" applyFill="1" applyBorder="1" applyAlignment="1" applyProtection="1">
      <alignment horizontal="center" vertical="center" textRotation="255" shrinkToFit="1"/>
    </xf>
    <xf numFmtId="38" fontId="29" fillId="2" borderId="7" xfId="2" applyFont="1" applyFill="1" applyBorder="1" applyAlignment="1" applyProtection="1">
      <alignment horizontal="center" vertical="center" textRotation="255" shrinkToFit="1"/>
    </xf>
    <xf numFmtId="38" fontId="29" fillId="2" borderId="9" xfId="2" applyFont="1" applyFill="1" applyBorder="1" applyAlignment="1" applyProtection="1">
      <alignment horizontal="center" vertical="center" textRotation="255" shrinkToFit="1"/>
    </xf>
    <xf numFmtId="38" fontId="16" fillId="2" borderId="28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6" fillId="2" borderId="30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23" fillId="0" borderId="28" xfId="2" applyFont="1" applyFill="1" applyBorder="1" applyAlignment="1" applyProtection="1">
      <alignment horizontal="center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8" fillId="13" borderId="81" xfId="2" applyFont="1" applyFill="1" applyBorder="1" applyAlignment="1" applyProtection="1">
      <alignment horizontal="distributed" vertical="center" shrinkToFit="1"/>
    </xf>
    <xf numFmtId="38" fontId="38" fillId="13" borderId="78" xfId="2" applyFont="1" applyFill="1" applyBorder="1" applyAlignment="1" applyProtection="1">
      <alignment horizontal="distributed" vertical="center" shrinkToFit="1"/>
    </xf>
    <xf numFmtId="38" fontId="23" fillId="0" borderId="45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center" vertical="center" shrinkToFit="1"/>
    </xf>
    <xf numFmtId="38" fontId="30" fillId="2" borderId="22" xfId="2" applyFont="1" applyFill="1" applyBorder="1" applyAlignment="1" applyProtection="1">
      <alignment horizontal="center" vertical="center" shrinkToFit="1"/>
    </xf>
    <xf numFmtId="38" fontId="29" fillId="2" borderId="96" xfId="2" applyFont="1" applyFill="1" applyBorder="1" applyAlignment="1" applyProtection="1">
      <alignment horizontal="center" vertical="center" textRotation="255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0" fillId="2" borderId="25" xfId="2" applyFont="1" applyFill="1" applyBorder="1" applyAlignment="1" applyProtection="1">
      <alignment horizontal="right" vertical="center" shrinkToFit="1"/>
    </xf>
    <xf numFmtId="38" fontId="30" fillId="2" borderId="18" xfId="2" applyFont="1" applyFill="1" applyBorder="1" applyAlignment="1" applyProtection="1">
      <alignment horizontal="right" vertical="center" shrinkToFit="1"/>
    </xf>
    <xf numFmtId="38" fontId="30" fillId="2" borderId="45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0" fillId="0" borderId="25" xfId="2" applyFont="1" applyFill="1" applyBorder="1" applyAlignment="1" applyProtection="1">
      <alignment horizontal="right" vertical="center" shrinkToFit="1"/>
    </xf>
    <xf numFmtId="0" fontId="0" fillId="0" borderId="29" xfId="0" applyBorder="1"/>
    <xf numFmtId="0" fontId="0" fillId="0" borderId="22" xfId="0" applyBorder="1"/>
    <xf numFmtId="38" fontId="30" fillId="0" borderId="45" xfId="2" applyFont="1" applyFill="1" applyBorder="1" applyAlignment="1" applyProtection="1">
      <alignment horizontal="right" vertical="center" shrinkToFit="1"/>
    </xf>
    <xf numFmtId="38" fontId="30" fillId="2" borderId="18" xfId="2" applyFont="1" applyFill="1" applyBorder="1" applyAlignment="1" applyProtection="1">
      <alignment horizontal="center"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30" fillId="2" borderId="14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30" fillId="2" borderId="29" xfId="2" applyFont="1" applyFill="1" applyBorder="1" applyAlignment="1" applyProtection="1">
      <alignment horizontal="right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44" fillId="2" borderId="18" xfId="2" applyFont="1" applyFill="1" applyBorder="1" applyAlignment="1" applyProtection="1">
      <alignment horizontal="distributed" vertical="center" wrapText="1" shrinkToFit="1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45" xfId="2" applyFont="1" applyFill="1" applyBorder="1" applyAlignment="1" applyProtection="1">
      <alignment horizontal="distributed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28" fillId="13" borderId="78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44" fillId="2" borderId="104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shrinkToFit="1"/>
    </xf>
    <xf numFmtId="38" fontId="44" fillId="2" borderId="105" xfId="2" applyFont="1" applyFill="1" applyBorder="1" applyAlignment="1" applyProtection="1">
      <alignment horizontal="distributed" vertical="center" shrinkToFit="1"/>
    </xf>
    <xf numFmtId="38" fontId="1" fillId="2" borderId="14" xfId="2" applyFont="1" applyFill="1" applyBorder="1" applyAlignment="1" applyProtection="1">
      <alignment horizontal="distributed" vertical="center" shrinkToFit="1"/>
    </xf>
    <xf numFmtId="38" fontId="16" fillId="2" borderId="14" xfId="2" applyFont="1" applyFill="1" applyBorder="1" applyAlignment="1" applyProtection="1">
      <alignment horizontal="distributed" vertical="center" shrinkToFit="1"/>
    </xf>
    <xf numFmtId="38" fontId="16" fillId="2" borderId="25" xfId="2" applyFont="1" applyFill="1" applyBorder="1" applyAlignment="1" applyProtection="1">
      <alignment horizontal="distributed" vertical="center" shrinkToFit="1"/>
    </xf>
    <xf numFmtId="0" fontId="22" fillId="0" borderId="18" xfId="0" applyFont="1" applyBorder="1" applyAlignment="1">
      <alignment horizontal="distributed" vertical="center"/>
    </xf>
    <xf numFmtId="0" fontId="22" fillId="0" borderId="23" xfId="0" applyFont="1" applyBorder="1" applyAlignment="1">
      <alignment horizontal="distributed" vertical="center"/>
    </xf>
    <xf numFmtId="38" fontId="44" fillId="2" borderId="29" xfId="2" applyFont="1" applyFill="1" applyBorder="1" applyAlignment="1" applyProtection="1">
      <alignment horizontal="distributed" vertical="center" shrinkToFit="1"/>
    </xf>
    <xf numFmtId="38" fontId="44" fillId="2" borderId="22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1" fillId="2" borderId="28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1" fillId="2" borderId="15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41" fillId="13" borderId="81" xfId="2" applyFont="1" applyFill="1" applyBorder="1" applyAlignment="1" applyProtection="1">
      <alignment horizontal="center" vertical="center" shrinkToFit="1"/>
    </xf>
    <xf numFmtId="38" fontId="41" fillId="13" borderId="78" xfId="2" applyFont="1" applyFill="1" applyBorder="1" applyAlignment="1" applyProtection="1">
      <alignment horizontal="center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16" fillId="0" borderId="30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wrapText="1" shrinkToFit="1"/>
    </xf>
    <xf numFmtId="38" fontId="16" fillId="2" borderId="15" xfId="2" applyFont="1" applyFill="1" applyBorder="1" applyAlignment="1" applyProtection="1">
      <alignment horizontal="distributed" vertical="center" shrinkToFit="1"/>
    </xf>
    <xf numFmtId="0" fontId="0" fillId="0" borderId="45" xfId="0" applyBorder="1"/>
    <xf numFmtId="38" fontId="44" fillId="0" borderId="15" xfId="2" applyFont="1" applyFill="1" applyBorder="1" applyAlignment="1" applyProtection="1">
      <alignment horizontal="distributed" vertical="center" shrinkToFit="1"/>
    </xf>
    <xf numFmtId="38" fontId="44" fillId="0" borderId="14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wrapText="1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22" xfId="2" applyFont="1" applyFill="1" applyBorder="1" applyAlignment="1" applyProtection="1">
      <alignment vertical="center" shrinkToFit="1"/>
    </xf>
    <xf numFmtId="38" fontId="6" fillId="0" borderId="30" xfId="2" applyFont="1" applyFill="1" applyBorder="1" applyAlignment="1" applyProtection="1">
      <alignment vertical="center" shrinkToFit="1"/>
    </xf>
    <xf numFmtId="38" fontId="6" fillId="0" borderId="29" xfId="2" applyFont="1" applyFill="1" applyBorder="1" applyAlignment="1" applyProtection="1">
      <alignment vertical="center" shrinkToFit="1"/>
    </xf>
    <xf numFmtId="38" fontId="6" fillId="0" borderId="22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1" fillId="2" borderId="29" xfId="2" applyFont="1" applyFill="1" applyBorder="1" applyAlignment="1" applyProtection="1">
      <alignment horizontal="distributed"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5" xfId="2" applyFont="1" applyFill="1" applyBorder="1" applyAlignment="1" applyProtection="1">
      <alignment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23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horizontal="right" vertical="center" shrinkToFit="1"/>
    </xf>
    <xf numFmtId="38" fontId="35" fillId="0" borderId="22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22" xfId="2" applyFont="1" applyFill="1" applyBorder="1" applyAlignment="1" applyProtection="1">
      <alignment horizontal="right" vertical="center" shrinkToFit="1"/>
    </xf>
    <xf numFmtId="38" fontId="35" fillId="2" borderId="23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2" borderId="21" xfId="2" applyFont="1" applyFill="1" applyBorder="1" applyAlignment="1" applyProtection="1">
      <alignment vertical="center" shrinkToFit="1"/>
    </xf>
    <xf numFmtId="38" fontId="32" fillId="13" borderId="79" xfId="2" applyFont="1" applyFill="1" applyBorder="1" applyAlignment="1" applyProtection="1">
      <alignment vertical="center" shrinkToFit="1"/>
    </xf>
    <xf numFmtId="38" fontId="32" fillId="13" borderId="78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vertical="center" shrinkToFit="1"/>
    </xf>
    <xf numFmtId="38" fontId="30" fillId="2" borderId="102" xfId="2" applyFont="1" applyFill="1" applyBorder="1" applyAlignment="1" applyProtection="1">
      <alignment vertical="center" shrinkToFit="1"/>
    </xf>
    <xf numFmtId="38" fontId="35" fillId="2" borderId="29" xfId="2" applyFont="1" applyFill="1" applyBorder="1" applyAlignment="1" applyProtection="1">
      <alignment horizontal="right"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38" fontId="7" fillId="0" borderId="13" xfId="2" applyFont="1" applyFill="1" applyBorder="1" applyAlignment="1" applyProtection="1">
      <alignment vertical="center" shrinkToFit="1"/>
    </xf>
    <xf numFmtId="38" fontId="7" fillId="0" borderId="47" xfId="2" applyFont="1" applyFill="1" applyBorder="1" applyAlignment="1" applyProtection="1">
      <alignment vertical="center" shrinkToFit="1"/>
    </xf>
    <xf numFmtId="38" fontId="7" fillId="0" borderId="106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2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57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23" xfId="2" applyFont="1" applyFill="1" applyBorder="1" applyAlignment="1" applyProtection="1">
      <alignment vertical="center" shrinkToFit="1"/>
    </xf>
    <xf numFmtId="38" fontId="35" fillId="0" borderId="67" xfId="2" applyFont="1" applyFill="1" applyBorder="1" applyAlignment="1" applyProtection="1">
      <alignment horizontal="right" vertical="center" shrinkToFit="1"/>
    </xf>
    <xf numFmtId="38" fontId="35" fillId="0" borderId="57" xfId="2" applyFont="1" applyFill="1" applyBorder="1" applyAlignment="1" applyProtection="1">
      <alignment horizontal="right" vertical="center" shrinkToFit="1"/>
    </xf>
    <xf numFmtId="38" fontId="35" fillId="0" borderId="64" xfId="2" applyFont="1" applyFill="1" applyBorder="1" applyAlignment="1" applyProtection="1">
      <alignment horizontal="right" vertical="center" shrinkToFit="1"/>
    </xf>
    <xf numFmtId="38" fontId="35" fillId="0" borderId="47" xfId="2" applyFont="1" applyFill="1" applyBorder="1" applyAlignment="1" applyProtection="1">
      <alignment horizontal="right" vertical="center" shrinkToFit="1"/>
    </xf>
    <xf numFmtId="38" fontId="30" fillId="2" borderId="89" xfId="2" applyFont="1" applyFill="1" applyBorder="1" applyAlignment="1" applyProtection="1">
      <alignment horizontal="center" vertical="center" shrinkToFit="1"/>
    </xf>
    <xf numFmtId="38" fontId="30" fillId="2" borderId="102" xfId="2" applyFont="1" applyFill="1" applyBorder="1" applyAlignment="1" applyProtection="1">
      <alignment horizontal="center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30" fillId="2" borderId="2" xfId="2" applyFont="1" applyFill="1" applyBorder="1" applyAlignment="1" applyProtection="1">
      <alignment vertical="center" shrinkToFit="1"/>
    </xf>
    <xf numFmtId="0" fontId="41" fillId="0" borderId="2" xfId="0" applyFont="1" applyBorder="1" applyAlignment="1"/>
    <xf numFmtId="38" fontId="30" fillId="2" borderId="64" xfId="2" applyFont="1" applyFill="1" applyBorder="1" applyAlignment="1" applyProtection="1">
      <alignment vertical="center" shrinkToFit="1"/>
    </xf>
    <xf numFmtId="38" fontId="30" fillId="2" borderId="106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2" borderId="21" xfId="2" applyFont="1" applyFill="1" applyBorder="1" applyAlignment="1" applyProtection="1">
      <alignment horizontal="righ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vertical="center" textRotation="255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5" fillId="2" borderId="107" xfId="2" applyFont="1" applyFill="1" applyBorder="1" applyAlignment="1" applyProtection="1">
      <alignment horizontal="center" vertical="center" shrinkToFit="1"/>
    </xf>
    <xf numFmtId="38" fontId="5" fillId="2" borderId="105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distributed" vertical="center" wrapText="1" shrinkToFit="1"/>
    </xf>
    <xf numFmtId="38" fontId="16" fillId="2" borderId="18" xfId="2" applyFont="1" applyFill="1" applyBorder="1" applyAlignment="1" applyProtection="1">
      <alignment horizontal="distributed" vertical="top" shrinkToFit="1"/>
    </xf>
    <xf numFmtId="38" fontId="16" fillId="2" borderId="23" xfId="2" applyFont="1" applyFill="1" applyBorder="1" applyAlignment="1" applyProtection="1">
      <alignment horizontal="distributed" vertical="top" shrinkToFit="1"/>
    </xf>
    <xf numFmtId="38" fontId="29" fillId="13" borderId="74" xfId="2" applyFont="1" applyFill="1" applyBorder="1" applyAlignment="1" applyProtection="1">
      <alignment horizontal="distributed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30" fillId="13" borderId="78" xfId="2" applyFont="1" applyFill="1" applyBorder="1" applyAlignment="1" applyProtection="1">
      <alignment vertical="center" shrinkToFit="1"/>
    </xf>
    <xf numFmtId="38" fontId="1" fillId="2" borderId="11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29" fillId="2" borderId="47" xfId="2" applyFont="1" applyFill="1" applyBorder="1" applyAlignment="1" applyProtection="1">
      <alignment horizontal="center" vertical="center" textRotation="255" shrinkToFit="1"/>
    </xf>
    <xf numFmtId="38" fontId="29" fillId="2" borderId="0" xfId="2" applyFont="1" applyFill="1" applyBorder="1" applyAlignment="1" applyProtection="1">
      <alignment horizontal="center" vertical="center" textRotation="255" shrinkToFit="1"/>
    </xf>
    <xf numFmtId="38" fontId="29" fillId="13" borderId="81" xfId="2" applyFont="1" applyFill="1" applyBorder="1" applyAlignment="1" applyProtection="1">
      <alignment horizontal="distributed" vertical="center" shrinkToFit="1"/>
    </xf>
    <xf numFmtId="0" fontId="11" fillId="0" borderId="4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38" fontId="16" fillId="2" borderId="28" xfId="2" applyFont="1" applyFill="1" applyBorder="1" applyAlignment="1" applyProtection="1">
      <alignment horizontal="distributed" vertical="center" wrapText="1" shrinkToFit="1"/>
    </xf>
    <xf numFmtId="38" fontId="5" fillId="2" borderId="30" xfId="2" applyFont="1" applyFill="1" applyBorder="1" applyAlignment="1" applyProtection="1">
      <alignment horizontal="distributed" vertical="center" shrinkToFit="1"/>
    </xf>
    <xf numFmtId="38" fontId="5" fillId="2" borderId="29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17" fillId="0" borderId="2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38" fontId="29" fillId="0" borderId="45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16" fillId="0" borderId="20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29" fillId="0" borderId="28" xfId="2" applyFont="1" applyFill="1" applyBorder="1" applyAlignment="1" applyProtection="1">
      <alignment horizontal="distributed" vertical="center" shrinkToFit="1"/>
    </xf>
    <xf numFmtId="38" fontId="16" fillId="0" borderId="19" xfId="2" applyFont="1" applyFill="1" applyBorder="1" applyAlignment="1" applyProtection="1">
      <alignment horizontal="distributed" vertical="center" shrinkToFit="1"/>
    </xf>
    <xf numFmtId="177" fontId="29" fillId="14" borderId="28" xfId="2" applyNumberFormat="1" applyFont="1" applyFill="1" applyBorder="1" applyAlignment="1" applyProtection="1">
      <alignment horizontal="center" vertical="center" shrinkToFit="1"/>
    </xf>
    <xf numFmtId="177" fontId="29" fillId="14" borderId="45" xfId="2" applyNumberFormat="1" applyFont="1" applyFill="1" applyBorder="1" applyAlignment="1" applyProtection="1">
      <alignment horizontal="center" vertical="center" shrinkToFit="1"/>
    </xf>
    <xf numFmtId="177" fontId="29" fillId="14" borderId="65" xfId="2" applyNumberFormat="1" applyFont="1" applyFill="1" applyBorder="1" applyAlignment="1" applyProtection="1">
      <alignment horizontal="center" vertical="center" shrinkToFit="1"/>
    </xf>
    <xf numFmtId="179" fontId="29" fillId="14" borderId="28" xfId="2" applyNumberFormat="1" applyFont="1" applyFill="1" applyBorder="1" applyAlignment="1" applyProtection="1">
      <alignment horizontal="center" vertical="center" shrinkToFit="1"/>
    </xf>
    <xf numFmtId="179" fontId="29" fillId="14" borderId="45" xfId="2" applyNumberFormat="1" applyFont="1" applyFill="1" applyBorder="1" applyAlignment="1" applyProtection="1">
      <alignment horizontal="center" vertical="center" shrinkToFit="1"/>
    </xf>
    <xf numFmtId="179" fontId="29" fillId="14" borderId="65" xfId="2" applyNumberFormat="1" applyFont="1" applyFill="1" applyBorder="1" applyAlignment="1" applyProtection="1">
      <alignment horizontal="center" vertical="center" shrinkToFit="1"/>
    </xf>
    <xf numFmtId="38" fontId="23" fillId="2" borderId="2" xfId="2" applyFont="1" applyFill="1" applyBorder="1" applyAlignment="1" applyProtection="1">
      <alignment horizontal="distributed" vertical="center" shrinkToFit="1"/>
    </xf>
    <xf numFmtId="38" fontId="23" fillId="2" borderId="35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44" fillId="2" borderId="11" xfId="2" applyFont="1" applyFill="1" applyBorder="1" applyAlignment="1" applyProtection="1">
      <alignment horizontal="center" vertical="center" wrapText="1" shrinkToFit="1"/>
    </xf>
    <xf numFmtId="38" fontId="44" fillId="2" borderId="18" xfId="2" applyFont="1" applyFill="1" applyBorder="1" applyAlignment="1" applyProtection="1">
      <alignment horizontal="center" vertical="center" shrinkToFit="1"/>
    </xf>
    <xf numFmtId="38" fontId="44" fillId="2" borderId="23" xfId="2" applyFont="1" applyFill="1" applyBorder="1" applyAlignment="1" applyProtection="1">
      <alignment horizontal="center" vertical="center" shrinkToFit="1"/>
    </xf>
    <xf numFmtId="38" fontId="16" fillId="0" borderId="45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29" fillId="2" borderId="9" xfId="2" applyFont="1" applyFill="1" applyBorder="1" applyAlignment="1" applyProtection="1">
      <alignment horizontal="center" vertical="center" shrinkToFit="1"/>
    </xf>
    <xf numFmtId="182" fontId="29" fillId="14" borderId="28" xfId="2" applyNumberFormat="1" applyFont="1" applyFill="1" applyBorder="1" applyAlignment="1" applyProtection="1">
      <alignment horizontal="center" vertical="center" shrinkToFit="1"/>
    </xf>
    <xf numFmtId="182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2" borderId="39" xfId="2" applyFont="1" applyFill="1" applyBorder="1" applyAlignment="1" applyProtection="1">
      <alignment horizontal="center" vertical="center" shrinkToFit="1"/>
    </xf>
    <xf numFmtId="38" fontId="16" fillId="2" borderId="42" xfId="2" applyFont="1" applyFill="1" applyBorder="1" applyAlignment="1" applyProtection="1">
      <alignment horizontal="center" vertical="center" shrinkToFit="1"/>
    </xf>
    <xf numFmtId="38" fontId="16" fillId="2" borderId="40" xfId="2" applyFont="1" applyFill="1" applyBorder="1" applyAlignment="1" applyProtection="1">
      <alignment horizontal="center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30" fillId="13" borderId="78" xfId="2" applyFont="1" applyFill="1" applyBorder="1" applyAlignment="1" applyProtection="1">
      <alignment horizontal="right" vertical="center" shrinkToFit="1"/>
    </xf>
    <xf numFmtId="38" fontId="16" fillId="0" borderId="39" xfId="2" applyFont="1" applyFill="1" applyBorder="1" applyAlignment="1" applyProtection="1">
      <alignment horizontal="center" vertical="center" shrinkToFit="1"/>
    </xf>
    <xf numFmtId="38" fontId="16" fillId="0" borderId="40" xfId="2" applyFont="1" applyFill="1" applyBorder="1" applyAlignment="1" applyProtection="1">
      <alignment horizontal="center" vertical="center" shrinkToFit="1"/>
    </xf>
    <xf numFmtId="181" fontId="29" fillId="14" borderId="28" xfId="2" applyNumberFormat="1" applyFont="1" applyFill="1" applyBorder="1" applyAlignment="1" applyProtection="1">
      <alignment horizontal="center" vertical="center" shrinkToFit="1"/>
    </xf>
    <xf numFmtId="181" fontId="29" fillId="14" borderId="45" xfId="2" applyNumberFormat="1" applyFont="1" applyFill="1" applyBorder="1" applyAlignment="1" applyProtection="1">
      <alignment horizontal="center" vertical="center" shrinkToFit="1"/>
    </xf>
    <xf numFmtId="181" fontId="29" fillId="14" borderId="65" xfId="2" applyNumberFormat="1" applyFont="1" applyFill="1" applyBorder="1" applyAlignment="1" applyProtection="1">
      <alignment horizontal="center" vertical="center" shrinkToFit="1"/>
    </xf>
    <xf numFmtId="178" fontId="29" fillId="14" borderId="28" xfId="2" applyNumberFormat="1" applyFont="1" applyFill="1" applyBorder="1" applyAlignment="1" applyProtection="1">
      <alignment horizontal="center" vertical="center" shrinkToFit="1"/>
    </xf>
    <xf numFmtId="178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0" borderId="28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center" vertical="center" wrapText="1" shrinkToFit="1"/>
    </xf>
    <xf numFmtId="0" fontId="25" fillId="0" borderId="1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8" xfId="0" applyFont="1" applyBorder="1"/>
    <xf numFmtId="0" fontId="25" fillId="0" borderId="23" xfId="0" applyFont="1" applyBorder="1"/>
    <xf numFmtId="38" fontId="35" fillId="2" borderId="41" xfId="2" applyFont="1" applyFill="1" applyBorder="1" applyAlignment="1" applyProtection="1">
      <alignment horizontal="center" vertical="center" shrinkToFit="1"/>
    </xf>
    <xf numFmtId="38" fontId="35" fillId="2" borderId="23" xfId="2" applyFont="1" applyFill="1" applyBorder="1" applyAlignment="1" applyProtection="1">
      <alignment horizontal="center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0" fillId="2" borderId="34" xfId="2" applyFont="1" applyFill="1" applyBorder="1" applyAlignment="1" applyProtection="1">
      <alignment vertical="center" shrinkToFit="1"/>
    </xf>
    <xf numFmtId="38" fontId="30" fillId="2" borderId="35" xfId="2" applyFont="1" applyFill="1" applyBorder="1" applyAlignment="1" applyProtection="1">
      <alignment vertical="center" shrinkToFit="1"/>
    </xf>
    <xf numFmtId="38" fontId="23" fillId="2" borderId="8" xfId="2" applyFont="1" applyFill="1" applyBorder="1" applyAlignment="1" applyProtection="1">
      <alignment horizontal="distributed" vertical="center" shrinkToFit="1"/>
    </xf>
    <xf numFmtId="38" fontId="28" fillId="11" borderId="108" xfId="2" applyFont="1" applyFill="1" applyBorder="1" applyAlignment="1" applyProtection="1">
      <alignment horizontal="center" vertical="center" shrinkToFit="1"/>
    </xf>
    <xf numFmtId="38" fontId="28" fillId="11" borderId="109" xfId="2" applyFont="1" applyFill="1" applyBorder="1" applyAlignment="1" applyProtection="1">
      <alignment horizontal="center" vertical="center" shrinkToFit="1"/>
    </xf>
    <xf numFmtId="38" fontId="28" fillId="11" borderId="110" xfId="2" applyFont="1" applyFill="1" applyBorder="1" applyAlignment="1" applyProtection="1">
      <alignment horizontal="center" vertical="center" shrinkToFit="1"/>
    </xf>
    <xf numFmtId="180" fontId="29" fillId="14" borderId="28" xfId="2" applyNumberFormat="1" applyFont="1" applyFill="1" applyBorder="1" applyAlignment="1" applyProtection="1">
      <alignment horizontal="center" vertical="center" shrinkToFit="1"/>
    </xf>
    <xf numFmtId="180" fontId="29" fillId="14" borderId="45" xfId="2" applyNumberFormat="1" applyFont="1" applyFill="1" applyBorder="1" applyAlignment="1" applyProtection="1">
      <alignment horizontal="center" vertical="center" shrinkToFit="1"/>
    </xf>
    <xf numFmtId="180" fontId="29" fillId="14" borderId="65" xfId="2" applyNumberFormat="1" applyFont="1" applyFill="1" applyBorder="1" applyAlignment="1" applyProtection="1">
      <alignment horizontal="center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35" fillId="0" borderId="22" xfId="2" applyFont="1" applyFill="1" applyBorder="1" applyAlignment="1" applyProtection="1">
      <alignment vertical="center" shrinkToFit="1"/>
    </xf>
    <xf numFmtId="38" fontId="24" fillId="0" borderId="30" xfId="2" applyFont="1" applyFill="1" applyBorder="1" applyAlignment="1" applyProtection="1">
      <alignment vertical="center" shrinkToFit="1"/>
    </xf>
    <xf numFmtId="38" fontId="24" fillId="0" borderId="29" xfId="2" applyFont="1" applyFill="1" applyBorder="1" applyAlignment="1" applyProtection="1">
      <alignment vertical="center" shrinkToFit="1"/>
    </xf>
    <xf numFmtId="38" fontId="24" fillId="0" borderId="22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23" fillId="0" borderId="19" xfId="2" applyFont="1" applyFill="1" applyBorder="1" applyAlignment="1" applyProtection="1">
      <alignment horizontal="distributed" vertical="center" shrinkToFit="1"/>
    </xf>
    <xf numFmtId="38" fontId="23" fillId="0" borderId="20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5" fillId="0" borderId="29" xfId="2" applyFont="1" applyFill="1" applyBorder="1" applyAlignment="1" applyProtection="1">
      <alignment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Ehime" xfId="3" xr:uid="{00000000-0005-0000-0000-000003000000}"/>
    <cellStyle name="標準_Kagaw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396" name="AutoShape 2">
          <a:extLst>
            <a:ext uri="{FF2B5EF4-FFF2-40B4-BE49-F238E27FC236}">
              <a16:creationId xmlns:a16="http://schemas.microsoft.com/office/drawing/2014/main" id="{3888EC35-02BF-4227-AE5C-870E545DEDF6}"/>
            </a:ext>
          </a:extLst>
        </xdr:cNvPr>
        <xdr:cNvSpPr>
          <a:spLocks noChangeArrowheads="1"/>
        </xdr:cNvSpPr>
      </xdr:nvSpPr>
      <xdr:spPr bwMode="auto">
        <a:xfrm>
          <a:off x="0" y="362218"/>
          <a:ext cx="13120352" cy="590282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16</xdr:col>
      <xdr:colOff>9525</xdr:colOff>
      <xdr:row>32</xdr:row>
      <xdr:rowOff>0</xdr:rowOff>
    </xdr:to>
    <xdr:sp macro="" textlink="">
      <xdr:nvSpPr>
        <xdr:cNvPr id="10397" name="AutoShape 3">
          <a:extLst>
            <a:ext uri="{FF2B5EF4-FFF2-40B4-BE49-F238E27FC236}">
              <a16:creationId xmlns:a16="http://schemas.microsoft.com/office/drawing/2014/main" id="{2CBDE5A4-F32E-4455-A3C8-7CA5AFCA5992}"/>
            </a:ext>
          </a:extLst>
        </xdr:cNvPr>
        <xdr:cNvSpPr>
          <a:spLocks noChangeArrowheads="1"/>
        </xdr:cNvSpPr>
      </xdr:nvSpPr>
      <xdr:spPr bwMode="auto">
        <a:xfrm>
          <a:off x="0" y="1314718"/>
          <a:ext cx="13129877" cy="771390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16</xdr:col>
      <xdr:colOff>9525</xdr:colOff>
      <xdr:row>41</xdr:row>
      <xdr:rowOff>0</xdr:rowOff>
    </xdr:to>
    <xdr:sp macro="" textlink="">
      <xdr:nvSpPr>
        <xdr:cNvPr id="10398" name="AutoShape 4">
          <a:extLst>
            <a:ext uri="{FF2B5EF4-FFF2-40B4-BE49-F238E27FC236}">
              <a16:creationId xmlns:a16="http://schemas.microsoft.com/office/drawing/2014/main" id="{F90B460E-2A93-43B4-95AD-6218CDA80FF0}"/>
            </a:ext>
          </a:extLst>
        </xdr:cNvPr>
        <xdr:cNvSpPr>
          <a:spLocks noChangeArrowheads="1"/>
        </xdr:cNvSpPr>
      </xdr:nvSpPr>
      <xdr:spPr bwMode="auto">
        <a:xfrm>
          <a:off x="0" y="8524875"/>
          <a:ext cx="13115925" cy="1390650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1415" name="AutoShape 7">
          <a:extLst>
            <a:ext uri="{FF2B5EF4-FFF2-40B4-BE49-F238E27FC236}">
              <a16:creationId xmlns:a16="http://schemas.microsoft.com/office/drawing/2014/main" id="{97B13565-0B20-415A-A3E9-EC8E333C7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24</xdr:col>
      <xdr:colOff>0</xdr:colOff>
      <xdr:row>43</xdr:row>
      <xdr:rowOff>228600</xdr:rowOff>
    </xdr:to>
    <xdr:sp macro="" textlink="">
      <xdr:nvSpPr>
        <xdr:cNvPr id="11416" name="AutoShape 8">
          <a:extLst>
            <a:ext uri="{FF2B5EF4-FFF2-40B4-BE49-F238E27FC236}">
              <a16:creationId xmlns:a16="http://schemas.microsoft.com/office/drawing/2014/main" id="{4BB35A00-6E47-43D2-A0FD-E2A2174AB9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4964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9525</xdr:colOff>
      <xdr:row>3</xdr:row>
      <xdr:rowOff>9525</xdr:rowOff>
    </xdr:from>
    <xdr:to>
      <xdr:col>24</xdr:col>
      <xdr:colOff>352425</xdr:colOff>
      <xdr:row>8</xdr:row>
      <xdr:rowOff>28575</xdr:rowOff>
    </xdr:to>
    <xdr:sp macro="" textlink="">
      <xdr:nvSpPr>
        <xdr:cNvPr id="5131" name="AutoShape 53">
          <a:extLst>
            <a:ext uri="{FF2B5EF4-FFF2-40B4-BE49-F238E27FC236}">
              <a16:creationId xmlns:a16="http://schemas.microsoft.com/office/drawing/2014/main" id="{5BF03B55-4BAC-4997-91DE-FECF8310B4A2}"/>
            </a:ext>
          </a:extLst>
        </xdr:cNvPr>
        <xdr:cNvSpPr>
          <a:spLocks noChangeArrowheads="1"/>
        </xdr:cNvSpPr>
      </xdr:nvSpPr>
      <xdr:spPr bwMode="auto">
        <a:xfrm>
          <a:off x="11658600" y="676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松山市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</xdr:colOff>
      <xdr:row>2</xdr:row>
      <xdr:rowOff>0</xdr:rowOff>
    </xdr:to>
    <xdr:sp macro="" textlink="">
      <xdr:nvSpPr>
        <xdr:cNvPr id="12439" name="AutoShape 5">
          <a:extLst>
            <a:ext uri="{FF2B5EF4-FFF2-40B4-BE49-F238E27FC236}">
              <a16:creationId xmlns:a16="http://schemas.microsoft.com/office/drawing/2014/main" id="{786D96EB-86F4-4FE0-8BE4-38B4AC05B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734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45</xdr:row>
      <xdr:rowOff>0</xdr:rowOff>
    </xdr:to>
    <xdr:sp macro="" textlink="">
      <xdr:nvSpPr>
        <xdr:cNvPr id="12440" name="AutoShape 6">
          <a:extLst>
            <a:ext uri="{FF2B5EF4-FFF2-40B4-BE49-F238E27FC236}">
              <a16:creationId xmlns:a16="http://schemas.microsoft.com/office/drawing/2014/main" id="{0D483286-CB33-4346-B7D5-011A937EBB41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54375" cy="9705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8</xdr:row>
      <xdr:rowOff>85164</xdr:rowOff>
    </xdr:from>
    <xdr:to>
      <xdr:col>24</xdr:col>
      <xdr:colOff>352425</xdr:colOff>
      <xdr:row>13</xdr:row>
      <xdr:rowOff>208989</xdr:rowOff>
    </xdr:to>
    <xdr:sp macro="" textlink="">
      <xdr:nvSpPr>
        <xdr:cNvPr id="6152" name="AutoShape 53">
          <a:extLst>
            <a:ext uri="{FF2B5EF4-FFF2-40B4-BE49-F238E27FC236}">
              <a16:creationId xmlns:a16="http://schemas.microsoft.com/office/drawing/2014/main" id="{20F45F6D-3829-4BEA-89D0-1B9F17B1B2BA}"/>
            </a:ext>
          </a:extLst>
        </xdr:cNvPr>
        <xdr:cNvSpPr>
          <a:spLocks noChangeArrowheads="1"/>
        </xdr:cNvSpPr>
      </xdr:nvSpPr>
      <xdr:spPr bwMode="auto">
        <a:xfrm>
          <a:off x="15963900" y="3881157"/>
          <a:ext cx="342900" cy="1244414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中予地区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112057</xdr:rowOff>
    </xdr:from>
    <xdr:to>
      <xdr:col>24</xdr:col>
      <xdr:colOff>0</xdr:colOff>
      <xdr:row>45</xdr:row>
      <xdr:rowOff>224117</xdr:rowOff>
    </xdr:to>
    <xdr:sp macro="" textlink="">
      <xdr:nvSpPr>
        <xdr:cNvPr id="13463" name="AutoShape 270">
          <a:extLst>
            <a:ext uri="{FF2B5EF4-FFF2-40B4-BE49-F238E27FC236}">
              <a16:creationId xmlns:a16="http://schemas.microsoft.com/office/drawing/2014/main" id="{296B6423-9313-44A0-A93A-B90FA203FA58}"/>
            </a:ext>
          </a:extLst>
        </xdr:cNvPr>
        <xdr:cNvSpPr>
          <a:spLocks noChangeArrowheads="1"/>
        </xdr:cNvSpPr>
      </xdr:nvSpPr>
      <xdr:spPr bwMode="auto">
        <a:xfrm>
          <a:off x="0" y="770403"/>
          <a:ext cx="15912353" cy="9861177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15</xdr:row>
      <xdr:rowOff>28575</xdr:rowOff>
    </xdr:from>
    <xdr:to>
      <xdr:col>24</xdr:col>
      <xdr:colOff>352425</xdr:colOff>
      <xdr:row>20</xdr:row>
      <xdr:rowOff>161925</xdr:rowOff>
    </xdr:to>
    <xdr:sp macro="" textlink="">
      <xdr:nvSpPr>
        <xdr:cNvPr id="7440" name="AutoShape 53">
          <a:extLst>
            <a:ext uri="{FF2B5EF4-FFF2-40B4-BE49-F238E27FC236}">
              <a16:creationId xmlns:a16="http://schemas.microsoft.com/office/drawing/2014/main" id="{F7547741-66A7-425D-894C-CC63CCF6D06B}"/>
            </a:ext>
          </a:extLst>
        </xdr:cNvPr>
        <xdr:cNvSpPr>
          <a:spLocks noChangeArrowheads="1"/>
        </xdr:cNvSpPr>
      </xdr:nvSpPr>
      <xdr:spPr bwMode="auto">
        <a:xfrm>
          <a:off x="11658600" y="2962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3465" name="AutoShape 7">
          <a:extLst>
            <a:ext uri="{FF2B5EF4-FFF2-40B4-BE49-F238E27FC236}">
              <a16:creationId xmlns:a16="http://schemas.microsoft.com/office/drawing/2014/main" id="{40C0864F-A6F9-484F-AE81-1F062D7CB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972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787" name="Line 7">
          <a:extLst>
            <a:ext uri="{FF2B5EF4-FFF2-40B4-BE49-F238E27FC236}">
              <a16:creationId xmlns:a16="http://schemas.microsoft.com/office/drawing/2014/main" id="{B869255E-87E3-4F61-9C7D-6349DB01EB72}"/>
            </a:ext>
          </a:extLst>
        </xdr:cNvPr>
        <xdr:cNvSpPr>
          <a:spLocks noChangeShapeType="1"/>
        </xdr:cNvSpPr>
      </xdr:nvSpPr>
      <xdr:spPr bwMode="auto">
        <a:xfrm>
          <a:off x="514350" y="3895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18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4788" name="Line 8">
          <a:extLst>
            <a:ext uri="{FF2B5EF4-FFF2-40B4-BE49-F238E27FC236}">
              <a16:creationId xmlns:a16="http://schemas.microsoft.com/office/drawing/2014/main" id="{3ECAC7B4-4A40-4C12-8CE9-BC41E0935D69}"/>
            </a:ext>
          </a:extLst>
        </xdr:cNvPr>
        <xdr:cNvSpPr>
          <a:spLocks noChangeShapeType="1"/>
        </xdr:cNvSpPr>
      </xdr:nvSpPr>
      <xdr:spPr bwMode="auto">
        <a:xfrm>
          <a:off x="514350" y="4610100"/>
          <a:ext cx="76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21</xdr:row>
      <xdr:rowOff>0</xdr:rowOff>
    </xdr:from>
    <xdr:to>
      <xdr:col>0</xdr:col>
      <xdr:colOff>514350</xdr:colOff>
      <xdr:row>22</xdr:row>
      <xdr:rowOff>0</xdr:rowOff>
    </xdr:to>
    <xdr:sp macro="" textlink="">
      <xdr:nvSpPr>
        <xdr:cNvPr id="14789" name="Line 10">
          <a:extLst>
            <a:ext uri="{FF2B5EF4-FFF2-40B4-BE49-F238E27FC236}">
              <a16:creationId xmlns:a16="http://schemas.microsoft.com/office/drawing/2014/main" id="{1683068E-CCAE-4792-B9BA-AFBAFDF31CB1}"/>
            </a:ext>
          </a:extLst>
        </xdr:cNvPr>
        <xdr:cNvSpPr>
          <a:spLocks noChangeShapeType="1"/>
        </xdr:cNvSpPr>
      </xdr:nvSpPr>
      <xdr:spPr bwMode="auto">
        <a:xfrm>
          <a:off x="514350" y="5324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22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4790" name="Line 11">
          <a:extLst>
            <a:ext uri="{FF2B5EF4-FFF2-40B4-BE49-F238E27FC236}">
              <a16:creationId xmlns:a16="http://schemas.microsoft.com/office/drawing/2014/main" id="{FADE1B9C-7888-448F-855F-1C24E1294179}"/>
            </a:ext>
          </a:extLst>
        </xdr:cNvPr>
        <xdr:cNvSpPr>
          <a:spLocks noChangeShapeType="1"/>
        </xdr:cNvSpPr>
      </xdr:nvSpPr>
      <xdr:spPr bwMode="auto">
        <a:xfrm>
          <a:off x="523875" y="5562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4791" name="Line 14">
          <a:extLst>
            <a:ext uri="{FF2B5EF4-FFF2-40B4-BE49-F238E27FC236}">
              <a16:creationId xmlns:a16="http://schemas.microsoft.com/office/drawing/2014/main" id="{12017695-4950-4695-9678-91C4EA40842C}"/>
            </a:ext>
          </a:extLst>
        </xdr:cNvPr>
        <xdr:cNvSpPr>
          <a:spLocks noChangeShapeType="1"/>
        </xdr:cNvSpPr>
      </xdr:nvSpPr>
      <xdr:spPr bwMode="auto">
        <a:xfrm flipV="1">
          <a:off x="523875" y="3657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20</xdr:row>
      <xdr:rowOff>0</xdr:rowOff>
    </xdr:from>
    <xdr:to>
      <xdr:col>1</xdr:col>
      <xdr:colOff>0</xdr:colOff>
      <xdr:row>21</xdr:row>
      <xdr:rowOff>9525</xdr:rowOff>
    </xdr:to>
    <xdr:sp macro="" textlink="">
      <xdr:nvSpPr>
        <xdr:cNvPr id="14792" name="Line 18">
          <a:extLst>
            <a:ext uri="{FF2B5EF4-FFF2-40B4-BE49-F238E27FC236}">
              <a16:creationId xmlns:a16="http://schemas.microsoft.com/office/drawing/2014/main" id="{E2528B92-AA5B-4B2E-9B48-6B22AC9B8C70}"/>
            </a:ext>
          </a:extLst>
        </xdr:cNvPr>
        <xdr:cNvSpPr>
          <a:spLocks noChangeShapeType="1"/>
        </xdr:cNvSpPr>
      </xdr:nvSpPr>
      <xdr:spPr bwMode="auto">
        <a:xfrm flipV="1">
          <a:off x="514350" y="5086350"/>
          <a:ext cx="666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48</xdr:row>
      <xdr:rowOff>0</xdr:rowOff>
    </xdr:to>
    <xdr:sp macro="" textlink="">
      <xdr:nvSpPr>
        <xdr:cNvPr id="14793" name="AutoShape 20">
          <a:extLst>
            <a:ext uri="{FF2B5EF4-FFF2-40B4-BE49-F238E27FC236}">
              <a16:creationId xmlns:a16="http://schemas.microsoft.com/office/drawing/2014/main" id="{41D84582-4B58-4E6B-B16F-FB3AF3B3CB26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35325" cy="104013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20</xdr:row>
      <xdr:rowOff>0</xdr:rowOff>
    </xdr:from>
    <xdr:to>
      <xdr:col>24</xdr:col>
      <xdr:colOff>352425</xdr:colOff>
      <xdr:row>26</xdr:row>
      <xdr:rowOff>73025</xdr:rowOff>
    </xdr:to>
    <xdr:sp macro="" textlink="">
      <xdr:nvSpPr>
        <xdr:cNvPr id="2070" name="AutoShape 53">
          <a:extLst>
            <a:ext uri="{FF2B5EF4-FFF2-40B4-BE49-F238E27FC236}">
              <a16:creationId xmlns:a16="http://schemas.microsoft.com/office/drawing/2014/main" id="{D21EB8B3-D31E-498A-86C1-8EA11AFB3CD2}"/>
            </a:ext>
          </a:extLst>
        </xdr:cNvPr>
        <xdr:cNvSpPr>
          <a:spLocks noChangeArrowheads="1"/>
        </xdr:cNvSpPr>
      </xdr:nvSpPr>
      <xdr:spPr bwMode="auto">
        <a:xfrm>
          <a:off x="11658600" y="39814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4795" name="AutoShape 7">
          <a:extLst>
            <a:ext uri="{FF2B5EF4-FFF2-40B4-BE49-F238E27FC236}">
              <a16:creationId xmlns:a16="http://schemas.microsoft.com/office/drawing/2014/main" id="{5CAE94BF-0397-428C-9489-14EE5DB8D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58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5511" name="AutoShape 10">
          <a:extLst>
            <a:ext uri="{FF2B5EF4-FFF2-40B4-BE49-F238E27FC236}">
              <a16:creationId xmlns:a16="http://schemas.microsoft.com/office/drawing/2014/main" id="{86E3EB1B-7950-4666-9EE9-EA9D5CA6D919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6230600" cy="100488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26</xdr:row>
      <xdr:rowOff>0</xdr:rowOff>
    </xdr:from>
    <xdr:to>
      <xdr:col>24</xdr:col>
      <xdr:colOff>352425</xdr:colOff>
      <xdr:row>31</xdr:row>
      <xdr:rowOff>85726</xdr:rowOff>
    </xdr:to>
    <xdr:sp macro="" textlink="">
      <xdr:nvSpPr>
        <xdr:cNvPr id="8204" name="AutoShape 53">
          <a:extLst>
            <a:ext uri="{FF2B5EF4-FFF2-40B4-BE49-F238E27FC236}">
              <a16:creationId xmlns:a16="http://schemas.microsoft.com/office/drawing/2014/main" id="{004C24EB-49E0-49E2-9C61-465953AB606B}"/>
            </a:ext>
          </a:extLst>
        </xdr:cNvPr>
        <xdr:cNvSpPr>
          <a:spLocks noChangeArrowheads="1"/>
        </xdr:cNvSpPr>
      </xdr:nvSpPr>
      <xdr:spPr bwMode="auto">
        <a:xfrm>
          <a:off x="11658600" y="56578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5513" name="AutoShape 7">
          <a:extLst>
            <a:ext uri="{FF2B5EF4-FFF2-40B4-BE49-F238E27FC236}">
              <a16:creationId xmlns:a16="http://schemas.microsoft.com/office/drawing/2014/main" id="{76FBAA64-AEDB-4F2A-9507-CA4F3EBE8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30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19050</xdr:colOff>
      <xdr:row>46</xdr:row>
      <xdr:rowOff>0</xdr:rowOff>
    </xdr:to>
    <xdr:sp macro="" textlink="">
      <xdr:nvSpPr>
        <xdr:cNvPr id="16535" name="AutoShape 40">
          <a:extLst>
            <a:ext uri="{FF2B5EF4-FFF2-40B4-BE49-F238E27FC236}">
              <a16:creationId xmlns:a16="http://schemas.microsoft.com/office/drawing/2014/main" id="{39820804-4621-4CA9-8698-C11E5023B6DB}"/>
            </a:ext>
          </a:extLst>
        </xdr:cNvPr>
        <xdr:cNvSpPr>
          <a:spLocks noChangeArrowheads="1"/>
        </xdr:cNvSpPr>
      </xdr:nvSpPr>
      <xdr:spPr bwMode="auto">
        <a:xfrm>
          <a:off x="0" y="770404"/>
          <a:ext cx="16099491" cy="104775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35</xdr:row>
      <xdr:rowOff>104775</xdr:rowOff>
    </xdr:from>
    <xdr:to>
      <xdr:col>24</xdr:col>
      <xdr:colOff>352425</xdr:colOff>
      <xdr:row>41</xdr:row>
      <xdr:rowOff>0</xdr:rowOff>
    </xdr:to>
    <xdr:sp macro="" textlink="">
      <xdr:nvSpPr>
        <xdr:cNvPr id="1068" name="AutoShape 53">
          <a:extLst>
            <a:ext uri="{FF2B5EF4-FFF2-40B4-BE49-F238E27FC236}">
              <a16:creationId xmlns:a16="http://schemas.microsoft.com/office/drawing/2014/main" id="{61FA182B-E175-49DA-BD9F-F2FD2A3CAA4E}"/>
            </a:ext>
          </a:extLst>
        </xdr:cNvPr>
        <xdr:cNvSpPr>
          <a:spLocks noChangeArrowheads="1"/>
        </xdr:cNvSpPr>
      </xdr:nvSpPr>
      <xdr:spPr bwMode="auto">
        <a:xfrm>
          <a:off x="11658600" y="64865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6537" name="AutoShape 7">
          <a:extLst>
            <a:ext uri="{FF2B5EF4-FFF2-40B4-BE49-F238E27FC236}">
              <a16:creationId xmlns:a16="http://schemas.microsoft.com/office/drawing/2014/main" id="{C8F5FCA4-BC8F-41FD-814C-13F87F290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068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Q60"/>
  <sheetViews>
    <sheetView showZeros="0" tabSelected="1" zoomScale="71" zoomScaleNormal="71" zoomScaleSheetLayoutView="115" workbookViewId="0">
      <selection activeCell="I3" sqref="I3:K3"/>
    </sheetView>
  </sheetViews>
  <sheetFormatPr defaultRowHeight="13.5" x14ac:dyDescent="0.15"/>
  <cols>
    <col min="1" max="1" width="21.5" style="3" customWidth="1"/>
    <col min="2" max="2" width="9.625" style="3" customWidth="1"/>
    <col min="3" max="3" width="11.125" style="3" customWidth="1"/>
    <col min="4" max="4" width="11" style="3" hidden="1" customWidth="1"/>
    <col min="5" max="5" width="9.625" style="3" customWidth="1"/>
    <col min="6" max="6" width="11.125" style="3" customWidth="1"/>
    <col min="7" max="7" width="9.625" style="3" customWidth="1"/>
    <col min="8" max="8" width="11.125" style="3" customWidth="1"/>
    <col min="9" max="9" width="9.625" style="3" customWidth="1"/>
    <col min="10" max="10" width="11.125" style="3" customWidth="1"/>
    <col min="11" max="11" width="9.625" style="3" customWidth="1"/>
    <col min="12" max="12" width="11.125" style="3" customWidth="1"/>
    <col min="13" max="13" width="9.625" style="3" customWidth="1"/>
    <col min="14" max="14" width="11.125" style="3" customWidth="1"/>
    <col min="15" max="16" width="13" style="3" customWidth="1"/>
    <col min="17" max="16384" width="9" style="3"/>
  </cols>
  <sheetData>
    <row r="1" spans="1:17" ht="28.5" customHeight="1" x14ac:dyDescent="0.15"/>
    <row r="2" spans="1:17" ht="22.5" customHeight="1" x14ac:dyDescent="0.15">
      <c r="A2" s="443" t="s">
        <v>77</v>
      </c>
      <c r="B2" s="621" t="s">
        <v>78</v>
      </c>
      <c r="C2" s="621"/>
      <c r="D2" s="444"/>
      <c r="E2" s="658" t="s">
        <v>385</v>
      </c>
      <c r="F2" s="658"/>
      <c r="G2" s="621" t="s">
        <v>174</v>
      </c>
      <c r="H2" s="621"/>
      <c r="I2" s="623" t="s">
        <v>114</v>
      </c>
      <c r="J2" s="623"/>
      <c r="K2" s="623"/>
      <c r="L2" s="623" t="s">
        <v>80</v>
      </c>
      <c r="M2" s="623"/>
      <c r="N2" s="623"/>
      <c r="O2" s="621" t="s">
        <v>81</v>
      </c>
      <c r="P2" s="622"/>
    </row>
    <row r="3" spans="1:17" ht="24.95" customHeight="1" x14ac:dyDescent="0.15">
      <c r="A3" s="525"/>
      <c r="B3" s="659">
        <f>IF(サイズ2="","",SUM(P29))</f>
        <v>0</v>
      </c>
      <c r="C3" s="659"/>
      <c r="D3" s="397"/>
      <c r="E3" s="660" t="str">
        <f>IF(サイズ2="-","-",O32)</f>
        <v>-</v>
      </c>
      <c r="F3" s="661"/>
      <c r="G3" s="631" t="s">
        <v>384</v>
      </c>
      <c r="H3" s="631"/>
      <c r="I3" s="624"/>
      <c r="J3" s="624"/>
      <c r="K3" s="624"/>
      <c r="L3" s="624"/>
      <c r="M3" s="624"/>
      <c r="N3" s="624"/>
      <c r="O3" s="631"/>
      <c r="P3" s="632"/>
    </row>
    <row r="4" spans="1:17" ht="8.25" customHeight="1" x14ac:dyDescent="0.2">
      <c r="A4" s="260"/>
      <c r="B4" s="260"/>
      <c r="C4" s="26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8" customHeight="1" x14ac:dyDescent="0.2">
      <c r="A5" s="566" t="s">
        <v>288</v>
      </c>
      <c r="B5" s="640" t="s">
        <v>638</v>
      </c>
      <c r="C5" s="640"/>
      <c r="D5" s="53"/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.25" customHeight="1" x14ac:dyDescent="0.2">
      <c r="A6" s="261"/>
      <c r="B6" s="261"/>
      <c r="C6" s="260"/>
      <c r="D6" s="53"/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1.95" customHeight="1" x14ac:dyDescent="0.15">
      <c r="A7" s="638" t="s">
        <v>115</v>
      </c>
      <c r="B7" s="629" t="s">
        <v>65</v>
      </c>
      <c r="C7" s="637"/>
      <c r="D7" s="442"/>
      <c r="E7" s="629" t="s">
        <v>66</v>
      </c>
      <c r="F7" s="637"/>
      <c r="G7" s="629" t="s">
        <v>67</v>
      </c>
      <c r="H7" s="637"/>
      <c r="I7" s="629" t="s">
        <v>68</v>
      </c>
      <c r="J7" s="637"/>
      <c r="K7" s="629" t="s">
        <v>69</v>
      </c>
      <c r="L7" s="637"/>
      <c r="M7" s="629" t="s">
        <v>70</v>
      </c>
      <c r="N7" s="637"/>
      <c r="O7" s="629" t="s">
        <v>75</v>
      </c>
      <c r="P7" s="630"/>
      <c r="Q7" s="401"/>
    </row>
    <row r="8" spans="1:17" ht="21.95" customHeight="1" x14ac:dyDescent="0.15">
      <c r="A8" s="639"/>
      <c r="B8" s="102" t="s">
        <v>73</v>
      </c>
      <c r="C8" s="103" t="s">
        <v>74</v>
      </c>
      <c r="D8" s="104"/>
      <c r="E8" s="102" t="s">
        <v>73</v>
      </c>
      <c r="F8" s="103" t="s">
        <v>74</v>
      </c>
      <c r="G8" s="102" t="s">
        <v>73</v>
      </c>
      <c r="H8" s="103" t="s">
        <v>74</v>
      </c>
      <c r="I8" s="102" t="s">
        <v>73</v>
      </c>
      <c r="J8" s="103" t="s">
        <v>74</v>
      </c>
      <c r="K8" s="102" t="s">
        <v>73</v>
      </c>
      <c r="L8" s="103" t="s">
        <v>74</v>
      </c>
      <c r="M8" s="102" t="s">
        <v>73</v>
      </c>
      <c r="N8" s="103" t="s">
        <v>74</v>
      </c>
      <c r="O8" s="102" t="s">
        <v>76</v>
      </c>
      <c r="P8" s="400" t="s">
        <v>116</v>
      </c>
      <c r="Q8" s="401"/>
    </row>
    <row r="9" spans="1:17" ht="22.5" customHeight="1" x14ac:dyDescent="0.15">
      <c r="A9" s="54" t="s">
        <v>626</v>
      </c>
      <c r="B9" s="402">
        <f>松山市!C44</f>
        <v>61010</v>
      </c>
      <c r="C9" s="403">
        <f>松山市!D44</f>
        <v>0</v>
      </c>
      <c r="D9" s="403"/>
      <c r="E9" s="402">
        <f>松山市!G44</f>
        <v>13530</v>
      </c>
      <c r="F9" s="403">
        <f>松山市!H44</f>
        <v>0</v>
      </c>
      <c r="G9" s="402">
        <f>松山市!L44</f>
        <v>14040</v>
      </c>
      <c r="H9" s="403">
        <f>松山市!N44</f>
        <v>0</v>
      </c>
      <c r="I9" s="402">
        <f>松山市!P44</f>
        <v>2820</v>
      </c>
      <c r="J9" s="403">
        <f>松山市!Q44</f>
        <v>0</v>
      </c>
      <c r="K9" s="402">
        <f>松山市!S44</f>
        <v>2010</v>
      </c>
      <c r="L9" s="403">
        <f>松山市!U44</f>
        <v>0</v>
      </c>
      <c r="M9" s="402">
        <f>松山市!W44</f>
        <v>4700</v>
      </c>
      <c r="N9" s="403">
        <f>松山市!X44</f>
        <v>0</v>
      </c>
      <c r="O9" s="497">
        <f t="shared" ref="O9:O28" si="0">SUM(B9,E9,G9,I9,K9,M9)</f>
        <v>98110</v>
      </c>
      <c r="P9" s="404">
        <f t="shared" ref="P9:P28" si="1">IF(サイズ2="","",SUM(C9,F9,H9,J9,L9,N9))</f>
        <v>0</v>
      </c>
      <c r="Q9" s="401"/>
    </row>
    <row r="10" spans="1:17" ht="22.5" customHeight="1" x14ac:dyDescent="0.15">
      <c r="A10" s="55" t="s">
        <v>138</v>
      </c>
      <c r="B10" s="405">
        <f>中予地区!C9</f>
        <v>4700</v>
      </c>
      <c r="C10" s="406">
        <f>中予地区!D9</f>
        <v>0</v>
      </c>
      <c r="D10" s="406"/>
      <c r="E10" s="405">
        <f>中予地区!G9</f>
        <v>900</v>
      </c>
      <c r="F10" s="406">
        <f>中予地区!H9</f>
        <v>0</v>
      </c>
      <c r="G10" s="405">
        <f>中予地区!L9</f>
        <v>550</v>
      </c>
      <c r="H10" s="406">
        <f>中予地区!N9</f>
        <v>0</v>
      </c>
      <c r="I10" s="405">
        <f>中予地区!P9</f>
        <v>60</v>
      </c>
      <c r="J10" s="406">
        <f>中予地区!Q9</f>
        <v>0</v>
      </c>
      <c r="K10" s="405">
        <f>中予地区!S9</f>
        <v>10</v>
      </c>
      <c r="L10" s="406">
        <f>中予地区!U9</f>
        <v>0</v>
      </c>
      <c r="M10" s="405">
        <f>中予地区!W9</f>
        <v>200</v>
      </c>
      <c r="N10" s="406">
        <f>中予地区!X9</f>
        <v>0</v>
      </c>
      <c r="O10" s="497">
        <f t="shared" si="0"/>
        <v>6420</v>
      </c>
      <c r="P10" s="404">
        <f t="shared" si="1"/>
        <v>0</v>
      </c>
      <c r="Q10" s="401"/>
    </row>
    <row r="11" spans="1:17" ht="22.5" customHeight="1" x14ac:dyDescent="0.15">
      <c r="A11" s="55" t="s">
        <v>139</v>
      </c>
      <c r="B11" s="405">
        <f>中予地区!C17</f>
        <v>5670</v>
      </c>
      <c r="C11" s="406">
        <f>中予地区!D17</f>
        <v>0</v>
      </c>
      <c r="D11" s="406"/>
      <c r="E11" s="405">
        <f>中予地区!G17</f>
        <v>670</v>
      </c>
      <c r="F11" s="406">
        <f>中予地区!H17</f>
        <v>0</v>
      </c>
      <c r="G11" s="405">
        <f>中予地区!L17</f>
        <v>710</v>
      </c>
      <c r="H11" s="406">
        <f>中予地区!N17</f>
        <v>0</v>
      </c>
      <c r="I11" s="405">
        <f>中予地区!P17</f>
        <v>40</v>
      </c>
      <c r="J11" s="406">
        <f>中予地区!Q17</f>
        <v>0</v>
      </c>
      <c r="K11" s="405">
        <f>中予地区!S17</f>
        <v>30</v>
      </c>
      <c r="L11" s="406">
        <f>中予地区!U17</f>
        <v>0</v>
      </c>
      <c r="M11" s="405">
        <f>中予地区!W17</f>
        <v>210</v>
      </c>
      <c r="N11" s="406">
        <f>中予地区!X17</f>
        <v>0</v>
      </c>
      <c r="O11" s="497">
        <f t="shared" si="0"/>
        <v>7330</v>
      </c>
      <c r="P11" s="404">
        <f t="shared" si="1"/>
        <v>0</v>
      </c>
      <c r="Q11" s="401"/>
    </row>
    <row r="12" spans="1:17" ht="22.5" customHeight="1" x14ac:dyDescent="0.15">
      <c r="A12" s="55" t="s">
        <v>140</v>
      </c>
      <c r="B12" s="405">
        <f>中予地区!C24</f>
        <v>7530</v>
      </c>
      <c r="C12" s="406">
        <f>中予地区!D24</f>
        <v>0</v>
      </c>
      <c r="D12" s="406"/>
      <c r="E12" s="405">
        <f>中予地区!G24</f>
        <v>1450</v>
      </c>
      <c r="F12" s="406">
        <f>中予地区!H24</f>
        <v>0</v>
      </c>
      <c r="G12" s="405">
        <f>中予地区!L24</f>
        <v>1150</v>
      </c>
      <c r="H12" s="406">
        <f>中予地区!N24</f>
        <v>0</v>
      </c>
      <c r="I12" s="405">
        <f>中予地区!P24</f>
        <v>160</v>
      </c>
      <c r="J12" s="406">
        <f>中予地区!Q24</f>
        <v>0</v>
      </c>
      <c r="K12" s="405">
        <f>中予地区!S24</f>
        <v>60</v>
      </c>
      <c r="L12" s="406">
        <f>中予地区!U24</f>
        <v>0</v>
      </c>
      <c r="M12" s="405">
        <f>中予地区!W24</f>
        <v>280</v>
      </c>
      <c r="N12" s="406">
        <f>中予地区!X24</f>
        <v>0</v>
      </c>
      <c r="O12" s="498">
        <f t="shared" si="0"/>
        <v>10630</v>
      </c>
      <c r="P12" s="404">
        <f t="shared" si="1"/>
        <v>0</v>
      </c>
      <c r="Q12" s="401"/>
    </row>
    <row r="13" spans="1:17" ht="22.5" customHeight="1" x14ac:dyDescent="0.15">
      <c r="A13" s="55" t="s">
        <v>141</v>
      </c>
      <c r="B13" s="405">
        <f>中予地区!C31</f>
        <v>1430</v>
      </c>
      <c r="C13" s="406">
        <f>中予地区!D31</f>
        <v>0</v>
      </c>
      <c r="D13" s="406"/>
      <c r="E13" s="405">
        <f>中予地区!G31</f>
        <v>20</v>
      </c>
      <c r="F13" s="406">
        <f>中予地区!H31</f>
        <v>0</v>
      </c>
      <c r="G13" s="405">
        <f>中予地区!L31</f>
        <v>70</v>
      </c>
      <c r="H13" s="406">
        <f>中予地区!N31</f>
        <v>0</v>
      </c>
      <c r="I13" s="405">
        <f>中予地区!P31</f>
        <v>0</v>
      </c>
      <c r="J13" s="406">
        <f>中予地区!Q31</f>
        <v>0</v>
      </c>
      <c r="K13" s="405">
        <f>中予地区!S31</f>
        <v>0</v>
      </c>
      <c r="L13" s="406">
        <f>中予地区!U31</f>
        <v>0</v>
      </c>
      <c r="M13" s="405">
        <f>中予地区!W31</f>
        <v>20</v>
      </c>
      <c r="N13" s="406">
        <f>中予地区!X31</f>
        <v>0</v>
      </c>
      <c r="O13" s="497">
        <f t="shared" si="0"/>
        <v>1540</v>
      </c>
      <c r="P13" s="404">
        <f t="shared" si="1"/>
        <v>0</v>
      </c>
      <c r="Q13" s="401"/>
    </row>
    <row r="14" spans="1:17" ht="22.5" customHeight="1" x14ac:dyDescent="0.15">
      <c r="A14" s="55" t="s">
        <v>85</v>
      </c>
      <c r="B14" s="405">
        <f>南予地区①!C10</f>
        <v>2780</v>
      </c>
      <c r="C14" s="406">
        <f>南予地区①!D10</f>
        <v>0</v>
      </c>
      <c r="D14" s="406"/>
      <c r="E14" s="405">
        <f>南予地区①!G10</f>
        <v>180</v>
      </c>
      <c r="F14" s="406">
        <f>南予地区①!H10</f>
        <v>0</v>
      </c>
      <c r="G14" s="405">
        <f>南予地区①!L10</f>
        <v>120</v>
      </c>
      <c r="H14" s="406">
        <f>南予地区①!N10</f>
        <v>0</v>
      </c>
      <c r="I14" s="405">
        <f>南予地区①!P10</f>
        <v>50</v>
      </c>
      <c r="J14" s="406">
        <f>南予地区①!Q10</f>
        <v>0</v>
      </c>
      <c r="K14" s="405">
        <f>南予地区①!S10</f>
        <v>30</v>
      </c>
      <c r="L14" s="406">
        <f>南予地区①!U10</f>
        <v>0</v>
      </c>
      <c r="M14" s="405">
        <f>南予地区①!W10</f>
        <v>80</v>
      </c>
      <c r="N14" s="406">
        <f>南予地区①!X10</f>
        <v>0</v>
      </c>
      <c r="O14" s="497">
        <f t="shared" si="0"/>
        <v>3240</v>
      </c>
      <c r="P14" s="404">
        <f t="shared" si="1"/>
        <v>0</v>
      </c>
      <c r="Q14" s="401"/>
    </row>
    <row r="15" spans="1:17" ht="22.5" customHeight="1" x14ac:dyDescent="0.15">
      <c r="A15" s="55" t="s">
        <v>142</v>
      </c>
      <c r="B15" s="405">
        <f>南予地区①!C21</f>
        <v>6550</v>
      </c>
      <c r="C15" s="406">
        <f>南予地区①!D21</f>
        <v>0</v>
      </c>
      <c r="D15" s="406"/>
      <c r="E15" s="405">
        <f>南予地区①!G21</f>
        <v>1020</v>
      </c>
      <c r="F15" s="406">
        <f>南予地区①!H21</f>
        <v>0</v>
      </c>
      <c r="G15" s="405">
        <f>南予地区①!L21</f>
        <v>1190</v>
      </c>
      <c r="H15" s="406">
        <f>南予地区①!N21</f>
        <v>0</v>
      </c>
      <c r="I15" s="405">
        <f>南予地区①!P21</f>
        <v>100</v>
      </c>
      <c r="J15" s="406">
        <f>南予地区①!Q21</f>
        <v>0</v>
      </c>
      <c r="K15" s="405">
        <f>南予地区①!S21</f>
        <v>90</v>
      </c>
      <c r="L15" s="406">
        <f>南予地区①!U21</f>
        <v>0</v>
      </c>
      <c r="M15" s="405">
        <f>南予地区①!W21</f>
        <v>220</v>
      </c>
      <c r="N15" s="406">
        <f>南予地区①!X21</f>
        <v>0</v>
      </c>
      <c r="O15" s="497">
        <f t="shared" si="0"/>
        <v>9170</v>
      </c>
      <c r="P15" s="404">
        <f t="shared" si="1"/>
        <v>0</v>
      </c>
      <c r="Q15" s="401"/>
    </row>
    <row r="16" spans="1:17" ht="22.5" customHeight="1" x14ac:dyDescent="0.15">
      <c r="A16" s="55" t="s">
        <v>2</v>
      </c>
      <c r="B16" s="405">
        <f>南予地区①!C27</f>
        <v>5840</v>
      </c>
      <c r="C16" s="406">
        <f>南予地区①!D27</f>
        <v>0</v>
      </c>
      <c r="D16" s="406"/>
      <c r="E16" s="405">
        <f>南予地区①!G27</f>
        <v>950</v>
      </c>
      <c r="F16" s="406">
        <f>南予地区①!H27</f>
        <v>0</v>
      </c>
      <c r="G16" s="405">
        <f>南予地区①!L27</f>
        <v>510</v>
      </c>
      <c r="H16" s="406">
        <f>南予地区①!N27</f>
        <v>0</v>
      </c>
      <c r="I16" s="405">
        <f>南予地区①!P27</f>
        <v>180</v>
      </c>
      <c r="J16" s="406">
        <f>南予地区①!Q27</f>
        <v>0</v>
      </c>
      <c r="K16" s="405">
        <f>南予地区①!S27</f>
        <v>50</v>
      </c>
      <c r="L16" s="406">
        <f>南予地区①!U27</f>
        <v>0</v>
      </c>
      <c r="M16" s="405">
        <f>南予地区①!W27</f>
        <v>230</v>
      </c>
      <c r="N16" s="406">
        <f>南予地区①!X27</f>
        <v>0</v>
      </c>
      <c r="O16" s="497">
        <f t="shared" si="0"/>
        <v>7760</v>
      </c>
      <c r="P16" s="404">
        <f t="shared" si="1"/>
        <v>0</v>
      </c>
      <c r="Q16" s="401"/>
    </row>
    <row r="17" spans="1:17" ht="22.5" customHeight="1" x14ac:dyDescent="0.15">
      <c r="A17" s="55" t="s">
        <v>143</v>
      </c>
      <c r="B17" s="405">
        <f>南予地区①!C32</f>
        <v>1730</v>
      </c>
      <c r="C17" s="406">
        <f>南予地区①!D32</f>
        <v>0</v>
      </c>
      <c r="D17" s="406"/>
      <c r="E17" s="405">
        <f>南予地区①!G32</f>
        <v>60</v>
      </c>
      <c r="F17" s="406">
        <f>南予地区①!H32</f>
        <v>0</v>
      </c>
      <c r="G17" s="405">
        <f>南予地区①!L32</f>
        <v>70</v>
      </c>
      <c r="H17" s="406">
        <f>南予地区①!N32</f>
        <v>0</v>
      </c>
      <c r="I17" s="405">
        <f>南予地区①!P32</f>
        <v>20</v>
      </c>
      <c r="J17" s="406">
        <f>南予地区①!Q32</f>
        <v>0</v>
      </c>
      <c r="K17" s="405">
        <f>南予地区①!S32</f>
        <v>10</v>
      </c>
      <c r="L17" s="406">
        <f>南予地区①!U32</f>
        <v>0</v>
      </c>
      <c r="M17" s="405">
        <f>南予地区①!W32</f>
        <v>50</v>
      </c>
      <c r="N17" s="406">
        <f>南予地区①!X32</f>
        <v>0</v>
      </c>
      <c r="O17" s="497">
        <f t="shared" si="0"/>
        <v>1940</v>
      </c>
      <c r="P17" s="404">
        <f t="shared" si="1"/>
        <v>0</v>
      </c>
      <c r="Q17" s="401"/>
    </row>
    <row r="18" spans="1:17" ht="22.5" customHeight="1" x14ac:dyDescent="0.15">
      <c r="A18" s="55" t="s">
        <v>121</v>
      </c>
      <c r="B18" s="405">
        <f>南予地区①!C43</f>
        <v>7070</v>
      </c>
      <c r="C18" s="406">
        <f>南予地区①!D43</f>
        <v>0</v>
      </c>
      <c r="D18" s="406"/>
      <c r="E18" s="405">
        <f>南予地区①!G43</f>
        <v>1010</v>
      </c>
      <c r="F18" s="406">
        <f>南予地区①!H43</f>
        <v>0</v>
      </c>
      <c r="G18" s="405">
        <f>南予地区①!L43</f>
        <v>590</v>
      </c>
      <c r="H18" s="406">
        <f>南予地区①!N43</f>
        <v>0</v>
      </c>
      <c r="I18" s="405">
        <f>南予地区①!P43</f>
        <v>40</v>
      </c>
      <c r="J18" s="406">
        <f>南予地区①!Q43</f>
        <v>0</v>
      </c>
      <c r="K18" s="405">
        <f>南予地区①!S43</f>
        <v>50</v>
      </c>
      <c r="L18" s="406">
        <f>南予地区①!U43</f>
        <v>0</v>
      </c>
      <c r="M18" s="405">
        <f>南予地区①!W43</f>
        <v>170</v>
      </c>
      <c r="N18" s="406">
        <f>南予地区①!X43</f>
        <v>0</v>
      </c>
      <c r="O18" s="497">
        <f t="shared" si="0"/>
        <v>8930</v>
      </c>
      <c r="P18" s="404">
        <f t="shared" si="1"/>
        <v>0</v>
      </c>
      <c r="Q18" s="401"/>
    </row>
    <row r="19" spans="1:17" ht="22.5" customHeight="1" x14ac:dyDescent="0.15">
      <c r="A19" s="55" t="s">
        <v>144</v>
      </c>
      <c r="B19" s="405">
        <f>南予地区②!C14</f>
        <v>13010</v>
      </c>
      <c r="C19" s="406">
        <f>南予地区②!D14</f>
        <v>0</v>
      </c>
      <c r="D19" s="406"/>
      <c r="E19" s="405">
        <f>南予地区②!G14</f>
        <v>1540</v>
      </c>
      <c r="F19" s="406">
        <f>南予地区②!H14</f>
        <v>0</v>
      </c>
      <c r="G19" s="405">
        <f>南予地区②!L14</f>
        <v>810</v>
      </c>
      <c r="H19" s="406">
        <f>南予地区②!N14</f>
        <v>0</v>
      </c>
      <c r="I19" s="405">
        <f>南予地区②!P14</f>
        <v>190</v>
      </c>
      <c r="J19" s="406">
        <f>南予地区②!Q14</f>
        <v>0</v>
      </c>
      <c r="K19" s="405">
        <f>南予地区②!S14</f>
        <v>490</v>
      </c>
      <c r="L19" s="406">
        <f>南予地区②!U14</f>
        <v>0</v>
      </c>
      <c r="M19" s="405">
        <f>南予地区②!W14</f>
        <v>380</v>
      </c>
      <c r="N19" s="406">
        <f>南予地区②!X14</f>
        <v>0</v>
      </c>
      <c r="O19" s="497">
        <f t="shared" si="0"/>
        <v>16420</v>
      </c>
      <c r="P19" s="404">
        <f t="shared" si="1"/>
        <v>0</v>
      </c>
      <c r="Q19" s="401"/>
    </row>
    <row r="20" spans="1:17" ht="22.5" customHeight="1" x14ac:dyDescent="0.15">
      <c r="A20" s="55" t="s">
        <v>4</v>
      </c>
      <c r="B20" s="405">
        <f>南予地区②!C24</f>
        <v>2460</v>
      </c>
      <c r="C20" s="406">
        <f>南予地区②!D24</f>
        <v>0</v>
      </c>
      <c r="D20" s="406"/>
      <c r="E20" s="405">
        <f>南予地区②!G24</f>
        <v>170</v>
      </c>
      <c r="F20" s="406">
        <f>南予地区②!H24</f>
        <v>0</v>
      </c>
      <c r="G20" s="405">
        <f>南予地区②!L24</f>
        <v>110</v>
      </c>
      <c r="H20" s="406">
        <f>南予地区②!N24</f>
        <v>0</v>
      </c>
      <c r="I20" s="405">
        <f>南予地区②!P24</f>
        <v>0</v>
      </c>
      <c r="J20" s="406">
        <f>南予地区②!Q24</f>
        <v>0</v>
      </c>
      <c r="K20" s="405">
        <f>南予地区②!S24</f>
        <v>0</v>
      </c>
      <c r="L20" s="406">
        <f>南予地区②!U24</f>
        <v>0</v>
      </c>
      <c r="M20" s="405">
        <f>南予地区②!W24</f>
        <v>40</v>
      </c>
      <c r="N20" s="406">
        <f>南予地区②!X24</f>
        <v>0</v>
      </c>
      <c r="O20" s="497">
        <f t="shared" si="0"/>
        <v>2780</v>
      </c>
      <c r="P20" s="404">
        <f t="shared" si="1"/>
        <v>0</v>
      </c>
      <c r="Q20" s="401"/>
    </row>
    <row r="21" spans="1:17" ht="22.5" customHeight="1" x14ac:dyDescent="0.15">
      <c r="A21" s="55" t="s">
        <v>127</v>
      </c>
      <c r="B21" s="405">
        <f>南予地区②!C31</f>
        <v>3640</v>
      </c>
      <c r="C21" s="406">
        <f>南予地区②!D31</f>
        <v>0</v>
      </c>
      <c r="D21" s="406"/>
      <c r="E21" s="405">
        <f>南予地区②!G31</f>
        <v>230</v>
      </c>
      <c r="F21" s="406">
        <f>南予地区②!H31</f>
        <v>0</v>
      </c>
      <c r="G21" s="405">
        <f>南予地区②!L31</f>
        <v>610</v>
      </c>
      <c r="H21" s="406">
        <f>南予地区②!N31</f>
        <v>0</v>
      </c>
      <c r="I21" s="405">
        <f>南予地区②!P31</f>
        <v>0</v>
      </c>
      <c r="J21" s="406">
        <f>南予地区②!Q31</f>
        <v>0</v>
      </c>
      <c r="K21" s="405">
        <f>南予地区②!S31</f>
        <v>0</v>
      </c>
      <c r="L21" s="406">
        <f>南予地区②!U31</f>
        <v>0</v>
      </c>
      <c r="M21" s="405">
        <f>南予地区②!W31</f>
        <v>80</v>
      </c>
      <c r="N21" s="406">
        <f>南予地区②!X31</f>
        <v>0</v>
      </c>
      <c r="O21" s="497">
        <f t="shared" si="0"/>
        <v>4560</v>
      </c>
      <c r="P21" s="404">
        <f t="shared" si="1"/>
        <v>0</v>
      </c>
      <c r="Q21" s="401"/>
    </row>
    <row r="22" spans="1:17" ht="22.5" customHeight="1" x14ac:dyDescent="0.15">
      <c r="A22" s="54" t="s">
        <v>108</v>
      </c>
      <c r="B22" s="405">
        <f>東予地区①!C13</f>
        <v>6790</v>
      </c>
      <c r="C22" s="406">
        <f>東予地区①!D13</f>
        <v>0</v>
      </c>
      <c r="D22" s="406"/>
      <c r="E22" s="405">
        <f>東予地区①!G13</f>
        <v>4150</v>
      </c>
      <c r="F22" s="406">
        <f>東予地区①!H13</f>
        <v>0</v>
      </c>
      <c r="G22" s="405">
        <f>東予地区①!L13</f>
        <v>6800</v>
      </c>
      <c r="H22" s="406">
        <f>東予地区①!N13</f>
        <v>0</v>
      </c>
      <c r="I22" s="405">
        <f>東予地区①!P13</f>
        <v>1370</v>
      </c>
      <c r="J22" s="406">
        <f>東予地区①!Q13</f>
        <v>0</v>
      </c>
      <c r="K22" s="405">
        <f>東予地区①!S13</f>
        <v>320</v>
      </c>
      <c r="L22" s="406">
        <f>東予地区①!U13</f>
        <v>0</v>
      </c>
      <c r="M22" s="405">
        <f>東予地区①!W13</f>
        <v>870</v>
      </c>
      <c r="N22" s="406">
        <f>東予地区①!X13</f>
        <v>0</v>
      </c>
      <c r="O22" s="497">
        <f t="shared" si="0"/>
        <v>20300</v>
      </c>
      <c r="P22" s="404">
        <f t="shared" si="1"/>
        <v>0</v>
      </c>
      <c r="Q22" s="401"/>
    </row>
    <row r="23" spans="1:17" ht="22.5" customHeight="1" x14ac:dyDescent="0.15">
      <c r="A23" s="54" t="s">
        <v>5</v>
      </c>
      <c r="B23" s="405">
        <f>東予地区①!C21</f>
        <v>9660</v>
      </c>
      <c r="C23" s="406">
        <f>東予地区①!D21</f>
        <v>0</v>
      </c>
      <c r="D23" s="406"/>
      <c r="E23" s="405">
        <f>東予地区①!G21</f>
        <v>5280</v>
      </c>
      <c r="F23" s="406">
        <f>東予地区①!H21</f>
        <v>0</v>
      </c>
      <c r="G23" s="405">
        <f>東予地区①!L21</f>
        <v>5950</v>
      </c>
      <c r="H23" s="406">
        <f>東予地区①!N21</f>
        <v>0</v>
      </c>
      <c r="I23" s="405">
        <f>東予地区①!P21</f>
        <v>1590</v>
      </c>
      <c r="J23" s="406">
        <f>東予地区①!Q21</f>
        <v>0</v>
      </c>
      <c r="K23" s="405">
        <f>東予地区①!S21</f>
        <v>170</v>
      </c>
      <c r="L23" s="406">
        <f>東予地区①!U21</f>
        <v>0</v>
      </c>
      <c r="M23" s="405">
        <f>東予地区①!W21</f>
        <v>720</v>
      </c>
      <c r="N23" s="406">
        <f>東予地区①!X21</f>
        <v>0</v>
      </c>
      <c r="O23" s="497">
        <f t="shared" si="0"/>
        <v>23370</v>
      </c>
      <c r="P23" s="404">
        <f t="shared" si="1"/>
        <v>0</v>
      </c>
      <c r="Q23" s="401"/>
    </row>
    <row r="24" spans="1:17" ht="22.5" customHeight="1" x14ac:dyDescent="0.15">
      <c r="A24" s="55" t="s">
        <v>145</v>
      </c>
      <c r="B24" s="405">
        <f>東予地区①!C31</f>
        <v>10790</v>
      </c>
      <c r="C24" s="406">
        <f>東予地区①!D31</f>
        <v>0</v>
      </c>
      <c r="D24" s="406"/>
      <c r="E24" s="405">
        <f>東予地区①!G31</f>
        <v>6080</v>
      </c>
      <c r="F24" s="406">
        <f>東予地区①!H31</f>
        <v>0</v>
      </c>
      <c r="G24" s="405">
        <f>東予地区①!L31</f>
        <v>2430</v>
      </c>
      <c r="H24" s="406">
        <f>東予地区①!N31</f>
        <v>0</v>
      </c>
      <c r="I24" s="405">
        <f>東予地区①!P31</f>
        <v>1380</v>
      </c>
      <c r="J24" s="406">
        <f>東予地区①!Q31</f>
        <v>0</v>
      </c>
      <c r="K24" s="405">
        <f>東予地区①!S31</f>
        <v>140</v>
      </c>
      <c r="L24" s="406">
        <f>東予地区①!U31</f>
        <v>0</v>
      </c>
      <c r="M24" s="405">
        <f>東予地区①!W31</f>
        <v>520</v>
      </c>
      <c r="N24" s="406">
        <f>東予地区①!X31</f>
        <v>0</v>
      </c>
      <c r="O24" s="497">
        <f t="shared" si="0"/>
        <v>21340</v>
      </c>
      <c r="P24" s="404">
        <f t="shared" si="1"/>
        <v>0</v>
      </c>
      <c r="Q24" s="401"/>
    </row>
    <row r="25" spans="1:17" ht="22.5" customHeight="1" x14ac:dyDescent="0.15">
      <c r="A25" s="55" t="s">
        <v>6</v>
      </c>
      <c r="B25" s="405">
        <f>東予地区②!C17</f>
        <v>14610</v>
      </c>
      <c r="C25" s="406">
        <f>東予地区②!D17</f>
        <v>0</v>
      </c>
      <c r="D25" s="406"/>
      <c r="E25" s="405">
        <f>東予地区②!G17</f>
        <v>6720</v>
      </c>
      <c r="F25" s="406">
        <f>東予地区②!H17</f>
        <v>0</v>
      </c>
      <c r="G25" s="405">
        <f>東予地区②!L17</f>
        <v>5730</v>
      </c>
      <c r="H25" s="406">
        <f>東予地区②!N17</f>
        <v>0</v>
      </c>
      <c r="I25" s="405">
        <f>東予地区②!P17</f>
        <v>1700</v>
      </c>
      <c r="J25" s="406">
        <f>東予地区②!Q17</f>
        <v>0</v>
      </c>
      <c r="K25" s="405">
        <f>東予地区②!S17</f>
        <v>370</v>
      </c>
      <c r="L25" s="406">
        <f>東予地区②!U17</f>
        <v>0</v>
      </c>
      <c r="M25" s="405">
        <f>東予地区②!W17</f>
        <v>1170</v>
      </c>
      <c r="N25" s="406">
        <f>東予地区②!X17</f>
        <v>0</v>
      </c>
      <c r="O25" s="497">
        <f t="shared" si="0"/>
        <v>30300</v>
      </c>
      <c r="P25" s="404">
        <f t="shared" si="1"/>
        <v>0</v>
      </c>
      <c r="Q25" s="401"/>
    </row>
    <row r="26" spans="1:17" ht="22.5" customHeight="1" x14ac:dyDescent="0.15">
      <c r="A26" s="55" t="s">
        <v>165</v>
      </c>
      <c r="B26" s="405">
        <f>東予地区②!C32</f>
        <v>2310</v>
      </c>
      <c r="C26" s="406">
        <f>東予地区②!D32</f>
        <v>0</v>
      </c>
      <c r="D26" s="406"/>
      <c r="E26" s="405">
        <f>東予地区②!G32</f>
        <v>730</v>
      </c>
      <c r="F26" s="406">
        <f>東予地区②!H32</f>
        <v>0</v>
      </c>
      <c r="G26" s="405">
        <f>東予地区②!L32</f>
        <v>300</v>
      </c>
      <c r="H26" s="406">
        <f>東予地区②!N32</f>
        <v>0</v>
      </c>
      <c r="I26" s="405">
        <f>東予地区②!P32</f>
        <v>50</v>
      </c>
      <c r="J26" s="406">
        <f>東予地区②!Q32</f>
        <v>0</v>
      </c>
      <c r="K26" s="405">
        <f>東予地区②!S32</f>
        <v>0</v>
      </c>
      <c r="L26" s="406">
        <f>東予地区②!U32</f>
        <v>0</v>
      </c>
      <c r="M26" s="405">
        <f>東予地区②!W32</f>
        <v>150</v>
      </c>
      <c r="N26" s="406">
        <f>東予地区②!X32</f>
        <v>0</v>
      </c>
      <c r="O26" s="497">
        <f t="shared" si="0"/>
        <v>3540</v>
      </c>
      <c r="P26" s="404">
        <f t="shared" si="1"/>
        <v>0</v>
      </c>
      <c r="Q26" s="401"/>
    </row>
    <row r="27" spans="1:17" ht="22.5" customHeight="1" x14ac:dyDescent="0.15">
      <c r="A27" s="55" t="s">
        <v>166</v>
      </c>
      <c r="B27" s="405">
        <f>東予地区②!C40</f>
        <v>460</v>
      </c>
      <c r="C27" s="406">
        <f>東予地区②!D40</f>
        <v>0</v>
      </c>
      <c r="D27" s="406"/>
      <c r="E27" s="405">
        <f>東予地区②!G40</f>
        <v>310</v>
      </c>
      <c r="F27" s="406">
        <f>東予地区②!H40</f>
        <v>0</v>
      </c>
      <c r="G27" s="405">
        <f>東予地区②!L40</f>
        <v>570</v>
      </c>
      <c r="H27" s="406">
        <f>東予地区②!N40</f>
        <v>0</v>
      </c>
      <c r="I27" s="405"/>
      <c r="J27" s="406"/>
      <c r="K27" s="405"/>
      <c r="L27" s="406"/>
      <c r="M27" s="405"/>
      <c r="N27" s="406"/>
      <c r="O27" s="497">
        <f t="shared" si="0"/>
        <v>1340</v>
      </c>
      <c r="P27" s="404">
        <f t="shared" si="1"/>
        <v>0</v>
      </c>
      <c r="Q27" s="401"/>
    </row>
    <row r="28" spans="1:17" ht="22.5" customHeight="1" x14ac:dyDescent="0.15">
      <c r="A28" s="551" t="s">
        <v>500</v>
      </c>
      <c r="B28" s="552"/>
      <c r="C28" s="406"/>
      <c r="D28" s="406"/>
      <c r="E28" s="405"/>
      <c r="F28" s="406"/>
      <c r="G28" s="405"/>
      <c r="H28" s="406"/>
      <c r="I28" s="405"/>
      <c r="J28" s="406"/>
      <c r="K28" s="405"/>
      <c r="L28" s="406"/>
      <c r="M28" s="552">
        <f>東予地区②!W40</f>
        <v>230</v>
      </c>
      <c r="N28" s="553">
        <f>東予地区②!X40</f>
        <v>0</v>
      </c>
      <c r="O28" s="497">
        <f t="shared" si="0"/>
        <v>230</v>
      </c>
      <c r="P28" s="404">
        <f t="shared" si="1"/>
        <v>0</v>
      </c>
      <c r="Q28" s="401"/>
    </row>
    <row r="29" spans="1:17" ht="24" customHeight="1" x14ac:dyDescent="0.15">
      <c r="A29" s="492" t="s">
        <v>146</v>
      </c>
      <c r="B29" s="493">
        <f>SUM(B9:B28)</f>
        <v>168040</v>
      </c>
      <c r="C29" s="494">
        <f>IF(サイズ2="","",SUM(C9:C28))</f>
        <v>0</v>
      </c>
      <c r="D29" s="494"/>
      <c r="E29" s="493">
        <f>SUM(E9:E28)</f>
        <v>45000</v>
      </c>
      <c r="F29" s="494">
        <f>IF(サイズ2="","",SUM(F9:F28))</f>
        <v>0</v>
      </c>
      <c r="G29" s="493">
        <f>SUM(G9:G28)</f>
        <v>42310</v>
      </c>
      <c r="H29" s="494">
        <f>IF(サイズ2="","",SUM(H9:H28))</f>
        <v>0</v>
      </c>
      <c r="I29" s="493">
        <f>SUM(I9:I28)</f>
        <v>9750</v>
      </c>
      <c r="J29" s="494">
        <f>IF(サイズ2="","",SUM(J9:J28))</f>
        <v>0</v>
      </c>
      <c r="K29" s="493">
        <f>SUM(K9:K28)</f>
        <v>3830</v>
      </c>
      <c r="L29" s="494">
        <f>IF(サイズ2="","",SUM(L9:L28))</f>
        <v>0</v>
      </c>
      <c r="M29" s="493">
        <f>SUM(M9:M27)</f>
        <v>10090</v>
      </c>
      <c r="N29" s="494">
        <f>IF(サイズ2="","",SUM(N9:N26))</f>
        <v>0</v>
      </c>
      <c r="O29" s="495">
        <f>SUM(O9:O28)</f>
        <v>279250</v>
      </c>
      <c r="P29" s="496">
        <f>IF(サイズ2="","",SUM(C29,F29,H29,J29,L29,N29,N28))</f>
        <v>0</v>
      </c>
      <c r="Q29" s="401"/>
    </row>
    <row r="30" spans="1:17" ht="24" hidden="1" customHeight="1" x14ac:dyDescent="0.15">
      <c r="A30" s="9" t="s">
        <v>147</v>
      </c>
      <c r="B30" s="10">
        <f>B9</f>
        <v>61010</v>
      </c>
      <c r="C30" s="11">
        <f>IF(サイズ2="","",C9)</f>
        <v>0</v>
      </c>
      <c r="D30" s="11"/>
      <c r="E30" s="10">
        <f>E9</f>
        <v>13530</v>
      </c>
      <c r="F30" s="11">
        <f>IF(サイズ2="","",F9)</f>
        <v>0</v>
      </c>
      <c r="G30" s="10">
        <f>G9</f>
        <v>14040</v>
      </c>
      <c r="H30" s="11">
        <f>IF(サイズ2="","",H9)</f>
        <v>0</v>
      </c>
      <c r="I30" s="10">
        <f>I9</f>
        <v>2820</v>
      </c>
      <c r="J30" s="11">
        <f>IF(サイズ2="","",J9)</f>
        <v>0</v>
      </c>
      <c r="K30" s="10">
        <f>K9</f>
        <v>2010</v>
      </c>
      <c r="L30" s="11">
        <f>IF(サイズ2="","",L9)</f>
        <v>0</v>
      </c>
      <c r="M30" s="10">
        <f>M9</f>
        <v>4700</v>
      </c>
      <c r="N30" s="11">
        <f>IF(サイズ2="","",N9)</f>
        <v>0</v>
      </c>
      <c r="O30" s="12">
        <f>SUM(B30,E30,G30,I30,K30,M30)</f>
        <v>98110</v>
      </c>
      <c r="P30" s="13">
        <f>IF(サイズ2="","",SUM(C30,F30,H30,J30,L30,N30))</f>
        <v>0</v>
      </c>
    </row>
    <row r="31" spans="1:17" ht="24" hidden="1" customHeight="1" x14ac:dyDescent="0.15">
      <c r="A31" s="14" t="s">
        <v>148</v>
      </c>
      <c r="B31" s="15">
        <f>SUM(B10:B28)</f>
        <v>107030</v>
      </c>
      <c r="C31" s="16">
        <f>IF(サイズ2="","",SUM(C10:C28))</f>
        <v>0</v>
      </c>
      <c r="D31" s="16"/>
      <c r="E31" s="15">
        <f>SUM(E10:E28)</f>
        <v>31470</v>
      </c>
      <c r="F31" s="16">
        <f>IF(サイズ2="","",SUM(F10:F28))</f>
        <v>0</v>
      </c>
      <c r="G31" s="15">
        <f>SUM(G10:G28)</f>
        <v>28270</v>
      </c>
      <c r="H31" s="16">
        <f>IF(サイズ2="","",SUM(H10:H28))</f>
        <v>0</v>
      </c>
      <c r="I31" s="15">
        <f>SUM(I10:I28)</f>
        <v>6930</v>
      </c>
      <c r="J31" s="16">
        <f>IF(サイズ2="","",SUM(J10:J28))</f>
        <v>0</v>
      </c>
      <c r="K31" s="15">
        <f>SUM(K10:K28)</f>
        <v>1820</v>
      </c>
      <c r="L31" s="16">
        <f>IF(サイズ2="","",SUM(L10:L28))</f>
        <v>0</v>
      </c>
      <c r="M31" s="15">
        <f>SUM(M10:M28)</f>
        <v>5620</v>
      </c>
      <c r="N31" s="16">
        <f>IF(サイズ2="","",SUM(N10:N28))</f>
        <v>0</v>
      </c>
      <c r="O31" s="17">
        <f>SUM(B31,E31,G31,I31,K31,M31)</f>
        <v>181140</v>
      </c>
      <c r="P31" s="13">
        <f>IF(サイズ2="","",SUM(C31,F31,H31,J31,L31,N31))</f>
        <v>0</v>
      </c>
    </row>
    <row r="32" spans="1:17" ht="24" hidden="1" customHeight="1" x14ac:dyDescent="0.15">
      <c r="A32" s="18" t="s">
        <v>149</v>
      </c>
      <c r="B32" s="636" t="e">
        <f>IF(サイズ2="","",HLOOKUP(サイズ2,$E$36:$J$41,2,0)*C30+HLOOKUP(サイズ2,$E$36:$J$41,3,0)*C31+HLOOKUP(サイズ2,$E$36:$J$41,4,0)*C29)</f>
        <v>#N/A</v>
      </c>
      <c r="C32" s="636"/>
      <c r="D32" s="44"/>
      <c r="E32" s="636" t="e">
        <f>IF(サイズ2="","",HLOOKUP(サイズ2,$E$36:$J$41,5,0)*F29+HLOOKUP(サイズ2,$E$36:$J$41,6,0)*F29)</f>
        <v>#N/A</v>
      </c>
      <c r="F32" s="636"/>
      <c r="G32" s="636" t="e">
        <f>IF(サイズ2="","",HLOOKUP(サイズ2,$E$36:$J$41,5,0)*H29+HLOOKUP(サイズ2,$E$36:$J$41,6,0)*H29)</f>
        <v>#N/A</v>
      </c>
      <c r="H32" s="636"/>
      <c r="I32" s="636" t="e">
        <f>IF(サイズ2="","",HLOOKUP(サイズ2,$E$36:$J$41,5,0)*J29+HLOOKUP(サイズ2,$E$36:$J$41,6,0)*J29)</f>
        <v>#N/A</v>
      </c>
      <c r="J32" s="636"/>
      <c r="K32" s="636" t="e">
        <f>IF(サイズ2="","",HLOOKUP(サイズ2,$E$36:$J$41,5,0)*L29+HLOOKUP(サイズ2,$E$36:$J$41,6,0)*L29)</f>
        <v>#N/A</v>
      </c>
      <c r="L32" s="636"/>
      <c r="M32" s="636" t="e">
        <f>IF(サイズ2="","",HLOOKUP(サイズ2,$E$36:$J$41,5,0)*(N29+N28)+HLOOKUP(サイズ2,$E$36:$J$41,6,0)*(N29+N28))</f>
        <v>#N/A</v>
      </c>
      <c r="N32" s="636"/>
      <c r="O32" s="634" t="e">
        <f>IF(サイズ2="","",INT(SUM(B32:N32)))+B48</f>
        <v>#N/A</v>
      </c>
      <c r="P32" s="635"/>
    </row>
    <row r="33" spans="1:16" ht="27" customHeight="1" x14ac:dyDescent="0.15">
      <c r="A33" s="641" t="s">
        <v>164</v>
      </c>
      <c r="B33" s="641"/>
      <c r="C33" s="641"/>
      <c r="D33" s="641"/>
      <c r="E33" s="641"/>
      <c r="F33" s="641"/>
      <c r="G33" s="641"/>
      <c r="H33" s="6"/>
      <c r="I33" s="6"/>
      <c r="J33" s="6"/>
      <c r="K33" s="633"/>
      <c r="L33" s="633"/>
      <c r="M33" s="633"/>
      <c r="N33" s="5"/>
      <c r="O33" s="5"/>
      <c r="P33" s="5"/>
    </row>
    <row r="34" spans="1:16" ht="10.5" hidden="1" customHeight="1" x14ac:dyDescent="0.15">
      <c r="A34" s="56"/>
      <c r="B34" s="56"/>
      <c r="C34" s="56"/>
      <c r="D34" s="56"/>
      <c r="E34" s="56"/>
      <c r="F34" s="56"/>
      <c r="G34" s="56"/>
      <c r="H34" s="6"/>
      <c r="I34" s="6"/>
      <c r="J34" s="6"/>
      <c r="K34" s="49"/>
      <c r="L34" s="49"/>
      <c r="M34" s="49"/>
      <c r="N34" s="5"/>
      <c r="O34" s="5"/>
      <c r="P34" s="5"/>
    </row>
    <row r="35" spans="1:16" ht="21" customHeight="1" x14ac:dyDescent="0.15">
      <c r="A35" s="649" t="s">
        <v>117</v>
      </c>
      <c r="B35" s="649" t="s">
        <v>118</v>
      </c>
      <c r="C35" s="651" t="s">
        <v>119</v>
      </c>
      <c r="D35" s="45"/>
      <c r="E35" s="627" t="s">
        <v>161</v>
      </c>
      <c r="F35" s="628"/>
      <c r="G35" s="628"/>
      <c r="H35" s="628"/>
      <c r="I35" s="628"/>
      <c r="J35" s="650"/>
      <c r="K35" s="625" t="s">
        <v>120</v>
      </c>
      <c r="L35" s="626"/>
      <c r="M35" s="626"/>
      <c r="N35" s="626"/>
      <c r="O35" s="626"/>
      <c r="P35" s="626"/>
    </row>
    <row r="36" spans="1:16" ht="17.100000000000001" customHeight="1" x14ac:dyDescent="0.15">
      <c r="A36" s="650"/>
      <c r="B36" s="650"/>
      <c r="C36" s="652"/>
      <c r="D36" s="48" t="s">
        <v>167</v>
      </c>
      <c r="E36" s="57" t="s">
        <v>163</v>
      </c>
      <c r="F36" s="57" t="s">
        <v>162</v>
      </c>
      <c r="G36" s="57" t="s">
        <v>175</v>
      </c>
      <c r="H36" s="57" t="s">
        <v>176</v>
      </c>
      <c r="I36" s="57" t="s">
        <v>177</v>
      </c>
      <c r="J36" s="58" t="s">
        <v>82</v>
      </c>
      <c r="K36" s="627"/>
      <c r="L36" s="628"/>
      <c r="M36" s="628"/>
      <c r="N36" s="628"/>
      <c r="O36" s="628"/>
      <c r="P36" s="628"/>
    </row>
    <row r="37" spans="1:16" ht="22.5" customHeight="1" x14ac:dyDescent="0.15">
      <c r="A37" s="647" t="s">
        <v>150</v>
      </c>
      <c r="B37" s="653" t="s">
        <v>178</v>
      </c>
      <c r="C37" s="59" t="s">
        <v>151</v>
      </c>
      <c r="D37" s="7"/>
      <c r="E37" s="60">
        <v>3.5</v>
      </c>
      <c r="F37" s="60">
        <v>3.5</v>
      </c>
      <c r="G37" s="60">
        <v>3.5</v>
      </c>
      <c r="H37" s="60">
        <v>5.2</v>
      </c>
      <c r="I37" s="60">
        <v>9.5</v>
      </c>
      <c r="J37" s="60">
        <v>3.7</v>
      </c>
      <c r="K37" s="616" t="s">
        <v>564</v>
      </c>
      <c r="L37" s="617"/>
      <c r="M37" s="617"/>
      <c r="N37" s="617"/>
      <c r="O37" s="617"/>
      <c r="P37" s="617"/>
    </row>
    <row r="38" spans="1:16" ht="22.5" customHeight="1" x14ac:dyDescent="0.15">
      <c r="A38" s="648"/>
      <c r="B38" s="654"/>
      <c r="C38" s="582" t="s">
        <v>560</v>
      </c>
      <c r="D38" s="47"/>
      <c r="E38" s="60">
        <v>3.5</v>
      </c>
      <c r="F38" s="60">
        <v>3.5</v>
      </c>
      <c r="G38" s="60">
        <v>3.5</v>
      </c>
      <c r="H38" s="60">
        <v>5</v>
      </c>
      <c r="I38" s="60">
        <v>9</v>
      </c>
      <c r="J38" s="60">
        <v>3.7</v>
      </c>
      <c r="K38" s="618"/>
      <c r="L38" s="619"/>
      <c r="M38" s="619"/>
      <c r="N38" s="619"/>
      <c r="O38" s="619"/>
      <c r="P38" s="619"/>
    </row>
    <row r="39" spans="1:16" ht="22.5" customHeight="1" x14ac:dyDescent="0.15">
      <c r="A39" s="648"/>
      <c r="B39" s="655"/>
      <c r="C39" s="582" t="s">
        <v>561</v>
      </c>
      <c r="D39" s="47"/>
      <c r="E39" s="60">
        <v>0.1</v>
      </c>
      <c r="F39" s="60">
        <v>0.1</v>
      </c>
      <c r="G39" s="60">
        <v>0.1</v>
      </c>
      <c r="H39" s="60">
        <v>0.1</v>
      </c>
      <c r="I39" s="60">
        <v>0.1</v>
      </c>
      <c r="J39" s="60">
        <v>0.1</v>
      </c>
      <c r="K39" s="618"/>
      <c r="L39" s="619"/>
      <c r="M39" s="619"/>
      <c r="N39" s="619"/>
      <c r="O39" s="619"/>
      <c r="P39" s="619"/>
    </row>
    <row r="40" spans="1:16" ht="22.5" customHeight="1" x14ac:dyDescent="0.15">
      <c r="A40" s="648"/>
      <c r="B40" s="656" t="s">
        <v>562</v>
      </c>
      <c r="C40" s="582" t="s">
        <v>563</v>
      </c>
      <c r="D40" s="47"/>
      <c r="E40" s="60">
        <v>3.3</v>
      </c>
      <c r="F40" s="60">
        <v>3.3</v>
      </c>
      <c r="G40" s="60">
        <v>3.3</v>
      </c>
      <c r="H40" s="60">
        <v>5</v>
      </c>
      <c r="I40" s="60">
        <v>9</v>
      </c>
      <c r="J40" s="60">
        <v>3.7</v>
      </c>
      <c r="K40" s="618"/>
      <c r="L40" s="619"/>
      <c r="M40" s="619"/>
      <c r="N40" s="619"/>
      <c r="O40" s="619"/>
      <c r="P40" s="619"/>
    </row>
    <row r="41" spans="1:16" ht="22.5" customHeight="1" x14ac:dyDescent="0.15">
      <c r="A41" s="648"/>
      <c r="B41" s="657"/>
      <c r="C41" s="582" t="s">
        <v>561</v>
      </c>
      <c r="D41" s="47"/>
      <c r="E41" s="60">
        <v>0.2</v>
      </c>
      <c r="F41" s="60">
        <v>0.2</v>
      </c>
      <c r="G41" s="60">
        <v>0.2</v>
      </c>
      <c r="H41" s="60">
        <v>0.1</v>
      </c>
      <c r="I41" s="60">
        <v>0.1</v>
      </c>
      <c r="J41" s="60">
        <v>0.1</v>
      </c>
      <c r="K41" s="620"/>
      <c r="L41" s="619"/>
      <c r="M41" s="619"/>
      <c r="N41" s="619"/>
      <c r="O41" s="619"/>
      <c r="P41" s="619"/>
    </row>
    <row r="42" spans="1:16" ht="18" customHeight="1" x14ac:dyDescent="0.15">
      <c r="A42" s="8"/>
      <c r="B42" s="8"/>
      <c r="C42" s="8"/>
      <c r="D42" s="8"/>
      <c r="E42" s="646" t="s">
        <v>152</v>
      </c>
      <c r="F42" s="646"/>
      <c r="G42" s="646"/>
      <c r="H42" s="646"/>
      <c r="I42" s="646"/>
      <c r="J42" s="646"/>
      <c r="K42" s="8"/>
      <c r="L42" s="8"/>
      <c r="M42" s="8"/>
      <c r="N42" s="8"/>
      <c r="O42" s="8"/>
      <c r="P42" s="567" t="str">
        <f>B5</f>
        <v>2025年6月現在②</v>
      </c>
    </row>
    <row r="43" spans="1:16" hidden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19" customFormat="1" hidden="1" x14ac:dyDescent="0.15"/>
    <row r="45" spans="1:16" s="22" customFormat="1" ht="13.5" hidden="1" customHeight="1" x14ac:dyDescent="0.15">
      <c r="A45" s="642" t="s">
        <v>160</v>
      </c>
      <c r="B45" s="643"/>
      <c r="C45" s="20" t="s">
        <v>153</v>
      </c>
      <c r="D45" s="20"/>
      <c r="E45" s="21" t="str">
        <f>市郡別!サイズ2</f>
        <v>-</v>
      </c>
    </row>
    <row r="46" spans="1:16" s="22" customFormat="1" hidden="1" x14ac:dyDescent="0.15">
      <c r="A46" s="644"/>
      <c r="B46" s="645"/>
    </row>
    <row r="47" spans="1:16" s="22" customFormat="1" hidden="1" x14ac:dyDescent="0.15"/>
    <row r="48" spans="1:16" s="22" customFormat="1" hidden="1" x14ac:dyDescent="0.15">
      <c r="A48" s="23" t="s">
        <v>154</v>
      </c>
      <c r="B48" s="23" t="e">
        <f>ROUNDUP(市郡別!C48*VLOOKUP(E45,A52:B59,2,FALSE),0)</f>
        <v>#N/A</v>
      </c>
      <c r="C48" s="24">
        <f>P26+P27+P28</f>
        <v>0</v>
      </c>
      <c r="D48" s="24"/>
    </row>
    <row r="49" spans="1:2" s="22" customFormat="1" hidden="1" x14ac:dyDescent="0.15"/>
    <row r="50" spans="1:2" s="22" customFormat="1" hidden="1" x14ac:dyDescent="0.15"/>
    <row r="51" spans="1:2" s="22" customFormat="1" hidden="1" x14ac:dyDescent="0.15">
      <c r="A51" s="23" t="s">
        <v>155</v>
      </c>
      <c r="B51" s="23" t="s">
        <v>156</v>
      </c>
    </row>
    <row r="52" spans="1:2" s="22" customFormat="1" hidden="1" x14ac:dyDescent="0.15">
      <c r="A52" s="25" t="s">
        <v>163</v>
      </c>
      <c r="B52" s="46">
        <v>0.2</v>
      </c>
    </row>
    <row r="53" spans="1:2" s="22" customFormat="1" hidden="1" x14ac:dyDescent="0.15">
      <c r="A53" s="25" t="s">
        <v>162</v>
      </c>
      <c r="B53" s="46">
        <v>0.2</v>
      </c>
    </row>
    <row r="54" spans="1:2" s="22" customFormat="1" hidden="1" x14ac:dyDescent="0.15">
      <c r="A54" s="25" t="s">
        <v>157</v>
      </c>
      <c r="B54" s="26">
        <v>0.2</v>
      </c>
    </row>
    <row r="55" spans="1:2" s="22" customFormat="1" hidden="1" x14ac:dyDescent="0.15">
      <c r="A55" s="25" t="s">
        <v>158</v>
      </c>
      <c r="B55" s="26">
        <v>0.4</v>
      </c>
    </row>
    <row r="56" spans="1:2" s="22" customFormat="1" hidden="1" x14ac:dyDescent="0.15">
      <c r="A56" s="25" t="s">
        <v>159</v>
      </c>
      <c r="B56" s="26">
        <v>0.6</v>
      </c>
    </row>
    <row r="57" spans="1:2" s="19" customFormat="1" hidden="1" x14ac:dyDescent="0.15">
      <c r="A57" s="25" t="s">
        <v>168</v>
      </c>
      <c r="B57" s="26">
        <v>0.2</v>
      </c>
    </row>
    <row r="58" spans="1:2" s="19" customFormat="1" hidden="1" x14ac:dyDescent="0.15">
      <c r="A58" s="25" t="s">
        <v>169</v>
      </c>
      <c r="B58" s="26">
        <v>0.4</v>
      </c>
    </row>
    <row r="59" spans="1:2" hidden="1" x14ac:dyDescent="0.15">
      <c r="A59" s="25" t="s">
        <v>170</v>
      </c>
      <c r="B59" s="26">
        <v>0.6</v>
      </c>
    </row>
    <row r="60" spans="1:2" hidden="1" x14ac:dyDescent="0.15"/>
  </sheetData>
  <sheetProtection algorithmName="SHA-512" hashValue="nzsGzyPaQoVyahbs8d/fpIDlFrWEDT+oos0Os563A8EesTZ5H4IykKxlDnH/wlkV50xT7l3WZjbP5c75I/nIoQ==" saltValue="8l1AHeXqOE4Lmf8QvvGrbg==" spinCount="100000" sheet="1" selectLockedCells="1"/>
  <mergeCells count="41">
    <mergeCell ref="B2:C2"/>
    <mergeCell ref="E2:F2"/>
    <mergeCell ref="E7:F7"/>
    <mergeCell ref="B3:C3"/>
    <mergeCell ref="E3:F3"/>
    <mergeCell ref="A45:B46"/>
    <mergeCell ref="E42:J42"/>
    <mergeCell ref="A37:A41"/>
    <mergeCell ref="A35:A36"/>
    <mergeCell ref="B35:B36"/>
    <mergeCell ref="C35:C36"/>
    <mergeCell ref="E35:J35"/>
    <mergeCell ref="B37:B39"/>
    <mergeCell ref="B40:B41"/>
    <mergeCell ref="A7:A8"/>
    <mergeCell ref="B7:C7"/>
    <mergeCell ref="B5:C5"/>
    <mergeCell ref="G32:H32"/>
    <mergeCell ref="A33:G33"/>
    <mergeCell ref="B32:C32"/>
    <mergeCell ref="E32:F32"/>
    <mergeCell ref="G2:H2"/>
    <mergeCell ref="G3:H3"/>
    <mergeCell ref="L2:N2"/>
    <mergeCell ref="L3:N3"/>
    <mergeCell ref="K32:L32"/>
    <mergeCell ref="M32:N32"/>
    <mergeCell ref="G7:H7"/>
    <mergeCell ref="I7:J7"/>
    <mergeCell ref="K7:L7"/>
    <mergeCell ref="M7:N7"/>
    <mergeCell ref="I32:J32"/>
    <mergeCell ref="K37:P41"/>
    <mergeCell ref="O2:P2"/>
    <mergeCell ref="I2:K2"/>
    <mergeCell ref="I3:K3"/>
    <mergeCell ref="K35:P36"/>
    <mergeCell ref="O7:P7"/>
    <mergeCell ref="O3:P3"/>
    <mergeCell ref="K33:M33"/>
    <mergeCell ref="O32:P32"/>
  </mergeCells>
  <phoneticPr fontId="3"/>
  <dataValidations count="6">
    <dataValidation imeMode="off" allowBlank="1" showInputMessage="1" showErrorMessage="1" promptTitle="日付の入力" prompt="日付の入力は、「2/10」のようにスラッシュで区切って入力してください。" sqref="A3" xr:uid="{00000000-0002-0000-0000-000000000000}"/>
    <dataValidation imeMode="on" allowBlank="1" showInputMessage="1" showErrorMessage="1" promptTitle="広告主名" prompt="広告主名を入力してください。" sqref="I3" xr:uid="{00000000-0002-0000-0000-000002000000}"/>
    <dataValidation imeMode="on" allowBlank="1" showInputMessage="1" showErrorMessage="1" promptTitle="タイトル等" prompt="広告のタイトルをできるだけ詳しく入力してください。" sqref="L3" xr:uid="{00000000-0002-0000-0000-000003000000}"/>
    <dataValidation imeMode="on" allowBlank="1" showInputMessage="1" showErrorMessage="1" promptTitle="申込者名" prompt="申込者名を入力してください。" sqref="O3" xr:uid="{00000000-0002-0000-0000-000004000000}"/>
    <dataValidation type="list" allowBlank="1" showInputMessage="1" showErrorMessage="1" promptTitle="サイズ" prompt="用紙のサイズを選択してください。" sqref="G3:H3" xr:uid="{00000000-0002-0000-0000-000005000000}">
      <formula1>$D$36:$J$36</formula1>
    </dataValidation>
    <dataValidation imeMode="disabled" allowBlank="1" showInputMessage="1" showErrorMessage="1" sqref="B3:F3" xr:uid="{00000000-0002-0000-0000-000001000000}"/>
  </dataValidations>
  <hyperlinks>
    <hyperlink ref="A9" location="松山市!A1" display="松山市①" xr:uid="{00000000-0004-0000-0000-000000000000}"/>
    <hyperlink ref="A10" location="中予地区!A1" display="東温市" xr:uid="{00000000-0004-0000-0000-000002000000}"/>
    <hyperlink ref="A11" location="中予地区!A1" display="伊予市" xr:uid="{00000000-0004-0000-0000-000003000000}"/>
    <hyperlink ref="A12" location="中予地区!A1" display="伊予郡" xr:uid="{00000000-0004-0000-0000-000004000000}"/>
    <hyperlink ref="A13" location="中予地区!A1" display="上浮穴郡" xr:uid="{00000000-0004-0000-0000-000005000000}"/>
    <hyperlink ref="A14" location="南予地区①!A1" display="喜多郡" xr:uid="{00000000-0004-0000-0000-000006000000}"/>
    <hyperlink ref="A15" location="南予地区①!A1" display="大洲市" xr:uid="{00000000-0004-0000-0000-000007000000}"/>
    <hyperlink ref="A16" location="南予地区①!A1" display="八幡浜市" xr:uid="{00000000-0004-0000-0000-000008000000}"/>
    <hyperlink ref="A17" location="南予地区①!A1" display="西宇和郡" xr:uid="{00000000-0004-0000-0000-000009000000}"/>
    <hyperlink ref="A18" location="南予地区①!A1" display="西予市" xr:uid="{00000000-0004-0000-0000-00000A000000}"/>
    <hyperlink ref="A19" location="南予地区②!A1" display="宇和島市" xr:uid="{00000000-0004-0000-0000-00000B000000}"/>
    <hyperlink ref="A21" location="南予地区②!A1" display="南宇和郡" xr:uid="{00000000-0004-0000-0000-00000C000000}"/>
    <hyperlink ref="A22" location="東予地区①!A1" display="四国中央市" xr:uid="{00000000-0004-0000-0000-00000D000000}"/>
    <hyperlink ref="A23" location="東予地区①!A1" display="新居浜市" xr:uid="{00000000-0004-0000-0000-00000E000000}"/>
    <hyperlink ref="A24" location="東予地区①!A1" display="西条市" xr:uid="{00000000-0004-0000-0000-00000F000000}"/>
    <hyperlink ref="A25" location="東予地区②!A1" display="今治市" xr:uid="{00000000-0004-0000-0000-000010000000}"/>
    <hyperlink ref="A26" location="東予地区②!A1" display="今治市（鳥嶼郡）" xr:uid="{00000000-0004-0000-0000-000011000000}"/>
    <hyperlink ref="A28" location="東予地区②!A1" display="越智郡（鳥嶼郡）" xr:uid="{00000000-0004-0000-0000-000012000000}"/>
    <hyperlink ref="A20" location="南予地区②!A1" display="北宇和郡" xr:uid="{00000000-0004-0000-0000-000013000000}"/>
    <hyperlink ref="A27" location="東予地区②!A1" display="越智郡（鳥嶼郡）" xr:uid="{00000000-0004-0000-0000-000014000000}"/>
  </hyperlinks>
  <printOptions horizontalCentered="1"/>
  <pageMargins left="0.23622047244094491" right="0.23622047244094491" top="0.51181102362204722" bottom="0.31496062992125984" header="0.31496062992125984" footer="0.11811023622047245"/>
  <pageSetup paperSize="9" scale="72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113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0.625" style="63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9" width="4" style="27" customWidth="1"/>
    <col min="10" max="10" width="4.125" style="27" customWidth="1"/>
    <col min="11" max="11" width="4" style="27" customWidth="1"/>
    <col min="12" max="12" width="7.625" style="27" customWidth="1"/>
    <col min="13" max="13" width="3.625" style="27" customWidth="1"/>
    <col min="14" max="14" width="11.625" style="27" customWidth="1"/>
    <col min="15" max="15" width="11.625" style="63" customWidth="1"/>
    <col min="16" max="16" width="10.625" style="27" customWidth="1"/>
    <col min="17" max="17" width="11.625" style="27" customWidth="1"/>
    <col min="18" max="18" width="11.5" style="63" customWidth="1"/>
    <col min="19" max="20" width="5.625" style="27" customWidth="1"/>
    <col min="21" max="21" width="11.625" style="27" customWidth="1"/>
    <col min="22" max="22" width="11.375" style="63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91" t="s">
        <v>77</v>
      </c>
      <c r="B1" s="691"/>
      <c r="C1" s="691"/>
      <c r="D1" s="691"/>
      <c r="E1" s="692"/>
      <c r="F1" s="700" t="s">
        <v>181</v>
      </c>
      <c r="G1" s="691"/>
      <c r="H1" s="691"/>
      <c r="I1" s="691"/>
      <c r="J1" s="691"/>
      <c r="K1" s="691"/>
      <c r="L1" s="692"/>
      <c r="M1" s="674" t="s">
        <v>179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4" ht="30" customHeight="1" x14ac:dyDescent="0.15">
      <c r="A2" s="701">
        <f>市郡別!A3</f>
        <v>0</v>
      </c>
      <c r="B2" s="701"/>
      <c r="C2" s="701"/>
      <c r="D2" s="701"/>
      <c r="E2" s="702"/>
      <c r="F2" s="685">
        <f>SUM(D44,H44,N44,Q44,U44,X44)</f>
        <v>0</v>
      </c>
      <c r="G2" s="686"/>
      <c r="H2" s="686"/>
      <c r="I2" s="687">
        <f>市郡別!P29</f>
        <v>0</v>
      </c>
      <c r="J2" s="687"/>
      <c r="K2" s="687"/>
      <c r="L2" s="688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4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03" t="s">
        <v>122</v>
      </c>
      <c r="B6" s="120" t="s">
        <v>289</v>
      </c>
      <c r="C6" s="130">
        <v>1600</v>
      </c>
      <c r="D6" s="129"/>
      <c r="E6" s="706" t="s">
        <v>303</v>
      </c>
      <c r="F6" s="707"/>
      <c r="G6" s="501">
        <v>1450</v>
      </c>
      <c r="H6" s="220"/>
      <c r="I6" s="680" t="s">
        <v>430</v>
      </c>
      <c r="J6" s="681"/>
      <c r="K6" s="682"/>
      <c r="L6" s="710" t="s">
        <v>167</v>
      </c>
      <c r="M6" s="711"/>
      <c r="N6" s="245"/>
      <c r="O6" s="126" t="s">
        <v>316</v>
      </c>
      <c r="P6" s="448" t="s">
        <v>449</v>
      </c>
      <c r="Q6" s="527"/>
      <c r="R6" s="119" t="s">
        <v>321</v>
      </c>
      <c r="S6" s="708">
        <v>1350</v>
      </c>
      <c r="T6" s="709"/>
      <c r="U6" s="136"/>
      <c r="V6" s="127" t="s">
        <v>429</v>
      </c>
      <c r="W6" s="445" t="s">
        <v>167</v>
      </c>
      <c r="X6" s="240"/>
    </row>
    <row r="7" spans="1:24" ht="18" customHeight="1" x14ac:dyDescent="0.15">
      <c r="A7" s="704"/>
      <c r="B7" s="573" t="s">
        <v>524</v>
      </c>
      <c r="C7" s="130">
        <v>3730</v>
      </c>
      <c r="D7" s="129"/>
      <c r="E7" s="670" t="s">
        <v>304</v>
      </c>
      <c r="F7" s="665"/>
      <c r="G7" s="500">
        <v>1800</v>
      </c>
      <c r="H7" s="133"/>
      <c r="I7" s="664" t="s">
        <v>311</v>
      </c>
      <c r="J7" s="670"/>
      <c r="K7" s="665"/>
      <c r="L7" s="683">
        <v>1850</v>
      </c>
      <c r="M7" s="684"/>
      <c r="N7" s="129"/>
      <c r="O7" s="124" t="s">
        <v>289</v>
      </c>
      <c r="P7" s="130">
        <v>150</v>
      </c>
      <c r="Q7" s="133"/>
      <c r="R7" s="120" t="s">
        <v>289</v>
      </c>
      <c r="S7" s="683">
        <v>40</v>
      </c>
      <c r="T7" s="684"/>
      <c r="U7" s="129"/>
      <c r="V7" s="124" t="s">
        <v>323</v>
      </c>
      <c r="W7" s="130">
        <v>960</v>
      </c>
      <c r="X7" s="133"/>
    </row>
    <row r="8" spans="1:24" ht="18" customHeight="1" x14ac:dyDescent="0.15">
      <c r="A8" s="704"/>
      <c r="B8" s="120" t="s">
        <v>290</v>
      </c>
      <c r="C8" s="130">
        <v>2980</v>
      </c>
      <c r="D8" s="129"/>
      <c r="E8" s="672" t="s">
        <v>589</v>
      </c>
      <c r="F8" s="665"/>
      <c r="G8" s="500">
        <v>50</v>
      </c>
      <c r="H8" s="133"/>
      <c r="I8" s="664" t="s">
        <v>312</v>
      </c>
      <c r="J8" s="670"/>
      <c r="K8" s="665"/>
      <c r="L8" s="683">
        <v>1200</v>
      </c>
      <c r="M8" s="684"/>
      <c r="N8" s="129"/>
      <c r="O8" s="124" t="s">
        <v>317</v>
      </c>
      <c r="P8" s="130">
        <v>150</v>
      </c>
      <c r="Q8" s="133"/>
      <c r="R8" s="120" t="s">
        <v>317</v>
      </c>
      <c r="S8" s="683">
        <v>40</v>
      </c>
      <c r="T8" s="684"/>
      <c r="U8" s="129"/>
      <c r="V8" s="124" t="s">
        <v>324</v>
      </c>
      <c r="W8" s="130">
        <v>580</v>
      </c>
      <c r="X8" s="133"/>
    </row>
    <row r="9" spans="1:24" ht="18" customHeight="1" x14ac:dyDescent="0.15">
      <c r="A9" s="704"/>
      <c r="B9" s="120" t="s">
        <v>291</v>
      </c>
      <c r="C9" s="130">
        <v>2110</v>
      </c>
      <c r="D9" s="129"/>
      <c r="E9" s="672" t="s">
        <v>590</v>
      </c>
      <c r="F9" s="665"/>
      <c r="G9" s="500">
        <v>30</v>
      </c>
      <c r="H9" s="133"/>
      <c r="I9" s="664" t="s">
        <v>293</v>
      </c>
      <c r="J9" s="670"/>
      <c r="K9" s="665"/>
      <c r="L9" s="683">
        <v>800</v>
      </c>
      <c r="M9" s="684"/>
      <c r="N9" s="129"/>
      <c r="O9" s="124" t="s">
        <v>304</v>
      </c>
      <c r="P9" s="130">
        <v>150</v>
      </c>
      <c r="Q9" s="133"/>
      <c r="R9" s="120" t="s">
        <v>559</v>
      </c>
      <c r="S9" s="683">
        <v>20</v>
      </c>
      <c r="T9" s="684"/>
      <c r="U9" s="129"/>
      <c r="V9" s="124" t="s">
        <v>325</v>
      </c>
      <c r="W9" s="130">
        <v>160</v>
      </c>
      <c r="X9" s="133"/>
    </row>
    <row r="10" spans="1:24" ht="18" customHeight="1" x14ac:dyDescent="0.15">
      <c r="A10" s="704"/>
      <c r="B10" s="120" t="s">
        <v>445</v>
      </c>
      <c r="C10" s="130">
        <v>3460</v>
      </c>
      <c r="D10" s="129"/>
      <c r="E10" s="670" t="s">
        <v>10</v>
      </c>
      <c r="F10" s="665"/>
      <c r="G10" s="500">
        <v>1350</v>
      </c>
      <c r="H10" s="133"/>
      <c r="I10" s="664" t="s">
        <v>130</v>
      </c>
      <c r="J10" s="670"/>
      <c r="K10" s="665"/>
      <c r="L10" s="683">
        <v>2650</v>
      </c>
      <c r="M10" s="684"/>
      <c r="N10" s="129"/>
      <c r="O10" s="574" t="s">
        <v>529</v>
      </c>
      <c r="P10" s="130">
        <v>30</v>
      </c>
      <c r="Q10" s="133"/>
      <c r="R10" s="537" t="s">
        <v>590</v>
      </c>
      <c r="S10" s="683">
        <v>10</v>
      </c>
      <c r="T10" s="684"/>
      <c r="U10" s="129"/>
      <c r="V10" s="412" t="s">
        <v>133</v>
      </c>
      <c r="W10" s="130">
        <v>510</v>
      </c>
      <c r="X10" s="133"/>
    </row>
    <row r="11" spans="1:24" ht="18" customHeight="1" x14ac:dyDescent="0.15">
      <c r="A11" s="704"/>
      <c r="B11" s="120" t="s">
        <v>446</v>
      </c>
      <c r="C11" s="130">
        <v>1970</v>
      </c>
      <c r="D11" s="129"/>
      <c r="E11" s="670" t="s">
        <v>305</v>
      </c>
      <c r="F11" s="665"/>
      <c r="G11" s="500">
        <v>500</v>
      </c>
      <c r="H11" s="133"/>
      <c r="I11" s="680" t="s">
        <v>131</v>
      </c>
      <c r="J11" s="681"/>
      <c r="K11" s="682"/>
      <c r="L11" s="683">
        <v>1550</v>
      </c>
      <c r="M11" s="684"/>
      <c r="N11" s="129"/>
      <c r="O11" s="124" t="s">
        <v>450</v>
      </c>
      <c r="P11" s="130">
        <v>110</v>
      </c>
      <c r="Q11" s="133"/>
      <c r="R11" s="411" t="s">
        <v>12</v>
      </c>
      <c r="S11" s="683">
        <v>20</v>
      </c>
      <c r="T11" s="684"/>
      <c r="U11" s="129"/>
      <c r="V11" s="124" t="s">
        <v>326</v>
      </c>
      <c r="W11" s="445" t="s">
        <v>449</v>
      </c>
      <c r="X11" s="240"/>
    </row>
    <row r="12" spans="1:24" ht="18" customHeight="1" x14ac:dyDescent="0.15">
      <c r="A12" s="704"/>
      <c r="B12" s="120" t="s">
        <v>292</v>
      </c>
      <c r="C12" s="445" t="s">
        <v>167</v>
      </c>
      <c r="D12" s="245"/>
      <c r="E12" s="664" t="s">
        <v>306</v>
      </c>
      <c r="F12" s="665"/>
      <c r="G12" s="500">
        <v>500</v>
      </c>
      <c r="H12" s="133"/>
      <c r="I12" s="664" t="s">
        <v>12</v>
      </c>
      <c r="J12" s="670"/>
      <c r="K12" s="665"/>
      <c r="L12" s="683">
        <v>100</v>
      </c>
      <c r="M12" s="684"/>
      <c r="N12" s="129"/>
      <c r="O12" s="120" t="s">
        <v>451</v>
      </c>
      <c r="P12" s="130">
        <v>190</v>
      </c>
      <c r="Q12" s="133"/>
      <c r="R12" s="526" t="s">
        <v>602</v>
      </c>
      <c r="S12" s="683">
        <v>10</v>
      </c>
      <c r="T12" s="684"/>
      <c r="U12" s="129"/>
      <c r="V12" s="127" t="s">
        <v>134</v>
      </c>
      <c r="W12" s="130">
        <v>200</v>
      </c>
      <c r="X12" s="133"/>
    </row>
    <row r="13" spans="1:24" ht="18" customHeight="1" x14ac:dyDescent="0.15">
      <c r="A13" s="704"/>
      <c r="B13" s="537" t="s">
        <v>591</v>
      </c>
      <c r="C13" s="130">
        <v>3930</v>
      </c>
      <c r="D13" s="129"/>
      <c r="E13" s="664" t="s">
        <v>296</v>
      </c>
      <c r="F13" s="665"/>
      <c r="G13" s="500">
        <v>1400</v>
      </c>
      <c r="H13" s="133"/>
      <c r="I13" s="671" t="s">
        <v>552</v>
      </c>
      <c r="J13" s="672"/>
      <c r="K13" s="673"/>
      <c r="L13" s="718" t="s">
        <v>167</v>
      </c>
      <c r="M13" s="719"/>
      <c r="N13" s="245"/>
      <c r="O13" s="124" t="s">
        <v>452</v>
      </c>
      <c r="P13" s="130">
        <v>80</v>
      </c>
      <c r="Q13" s="133"/>
      <c r="R13" s="120" t="s">
        <v>308</v>
      </c>
      <c r="S13" s="713">
        <v>250</v>
      </c>
      <c r="T13" s="714"/>
      <c r="U13" s="129"/>
      <c r="V13" s="574" t="s">
        <v>529</v>
      </c>
      <c r="W13" s="130">
        <v>80</v>
      </c>
      <c r="X13" s="133"/>
    </row>
    <row r="14" spans="1:24" ht="18" customHeight="1" x14ac:dyDescent="0.15">
      <c r="A14" s="704"/>
      <c r="B14" s="120" t="s">
        <v>294</v>
      </c>
      <c r="C14" s="130">
        <v>3150</v>
      </c>
      <c r="D14" s="129"/>
      <c r="E14" s="664" t="s">
        <v>307</v>
      </c>
      <c r="F14" s="665"/>
      <c r="G14" s="445" t="s">
        <v>608</v>
      </c>
      <c r="H14" s="134"/>
      <c r="I14" s="671" t="s">
        <v>589</v>
      </c>
      <c r="J14" s="670"/>
      <c r="K14" s="665"/>
      <c r="L14" s="683">
        <v>10</v>
      </c>
      <c r="M14" s="684"/>
      <c r="N14" s="129"/>
      <c r="O14" s="124" t="s">
        <v>453</v>
      </c>
      <c r="P14" s="130">
        <v>90</v>
      </c>
      <c r="Q14" s="133"/>
      <c r="R14" s="120" t="s">
        <v>318</v>
      </c>
      <c r="S14" s="713">
        <v>180</v>
      </c>
      <c r="T14" s="714"/>
      <c r="U14" s="129"/>
      <c r="V14" s="124" t="s">
        <v>327</v>
      </c>
      <c r="W14" s="130">
        <v>90</v>
      </c>
      <c r="X14" s="133"/>
    </row>
    <row r="15" spans="1:24" ht="18" customHeight="1" x14ac:dyDescent="0.15">
      <c r="A15" s="704"/>
      <c r="B15" s="537" t="s">
        <v>592</v>
      </c>
      <c r="C15" s="130">
        <v>1490</v>
      </c>
      <c r="D15" s="129"/>
      <c r="E15" s="664" t="s">
        <v>308</v>
      </c>
      <c r="F15" s="665"/>
      <c r="G15" s="500">
        <v>1250</v>
      </c>
      <c r="H15" s="133"/>
      <c r="I15" s="671" t="s">
        <v>590</v>
      </c>
      <c r="J15" s="670"/>
      <c r="K15" s="665"/>
      <c r="L15" s="683">
        <v>20</v>
      </c>
      <c r="M15" s="684"/>
      <c r="N15" s="129"/>
      <c r="O15" s="412" t="s">
        <v>12</v>
      </c>
      <c r="P15" s="130">
        <v>40</v>
      </c>
      <c r="Q15" s="133"/>
      <c r="R15" s="120" t="s">
        <v>320</v>
      </c>
      <c r="S15" s="713">
        <v>40</v>
      </c>
      <c r="T15" s="714"/>
      <c r="U15" s="129"/>
      <c r="V15" s="124" t="s">
        <v>328</v>
      </c>
      <c r="W15" s="130">
        <v>140</v>
      </c>
      <c r="X15" s="133"/>
    </row>
    <row r="16" spans="1:24" ht="18" customHeight="1" x14ac:dyDescent="0.15">
      <c r="A16" s="704"/>
      <c r="B16" s="411" t="s">
        <v>8</v>
      </c>
      <c r="C16" s="130">
        <v>2030</v>
      </c>
      <c r="D16" s="129"/>
      <c r="E16" s="664" t="s">
        <v>309</v>
      </c>
      <c r="F16" s="665"/>
      <c r="G16" s="500">
        <v>900</v>
      </c>
      <c r="H16" s="133"/>
      <c r="I16" s="664" t="s">
        <v>313</v>
      </c>
      <c r="J16" s="670"/>
      <c r="K16" s="665"/>
      <c r="L16" s="683">
        <v>2350</v>
      </c>
      <c r="M16" s="684"/>
      <c r="N16" s="129"/>
      <c r="O16" s="124" t="s">
        <v>417</v>
      </c>
      <c r="P16" s="448" t="s">
        <v>167</v>
      </c>
      <c r="Q16" s="527"/>
      <c r="R16" s="120" t="s">
        <v>322</v>
      </c>
      <c r="S16" s="713">
        <v>10</v>
      </c>
      <c r="T16" s="714"/>
      <c r="U16" s="129"/>
      <c r="V16" s="120" t="s">
        <v>451</v>
      </c>
      <c r="W16" s="130">
        <v>200</v>
      </c>
      <c r="X16" s="133"/>
    </row>
    <row r="17" spans="1:24" ht="18" customHeight="1" x14ac:dyDescent="0.15">
      <c r="A17" s="704"/>
      <c r="B17" s="120" t="s">
        <v>295</v>
      </c>
      <c r="C17" s="445" t="s">
        <v>167</v>
      </c>
      <c r="D17" s="245"/>
      <c r="E17" s="664" t="s">
        <v>310</v>
      </c>
      <c r="F17" s="665"/>
      <c r="G17" s="500">
        <v>1350</v>
      </c>
      <c r="H17" s="133"/>
      <c r="I17" s="664" t="s">
        <v>314</v>
      </c>
      <c r="J17" s="670"/>
      <c r="K17" s="665"/>
      <c r="L17" s="683">
        <v>1350</v>
      </c>
      <c r="M17" s="684"/>
      <c r="N17" s="129"/>
      <c r="O17" s="596" t="s">
        <v>590</v>
      </c>
      <c r="P17" s="130">
        <v>10</v>
      </c>
      <c r="Q17" s="133"/>
      <c r="R17" s="537" t="s">
        <v>619</v>
      </c>
      <c r="S17" s="683">
        <v>30</v>
      </c>
      <c r="T17" s="684"/>
      <c r="U17" s="129"/>
      <c r="V17" s="120" t="s">
        <v>455</v>
      </c>
      <c r="W17" s="130">
        <v>70</v>
      </c>
      <c r="X17" s="133"/>
    </row>
    <row r="18" spans="1:24" ht="18" customHeight="1" x14ac:dyDescent="0.15">
      <c r="A18" s="704"/>
      <c r="B18" s="120" t="s">
        <v>296</v>
      </c>
      <c r="C18" s="445" t="s">
        <v>607</v>
      </c>
      <c r="D18" s="245"/>
      <c r="E18" s="664" t="s">
        <v>458</v>
      </c>
      <c r="F18" s="665"/>
      <c r="G18" s="500">
        <v>900</v>
      </c>
      <c r="H18" s="133"/>
      <c r="I18" s="664" t="s">
        <v>100</v>
      </c>
      <c r="J18" s="670"/>
      <c r="K18" s="665"/>
      <c r="L18" s="718" t="s">
        <v>634</v>
      </c>
      <c r="M18" s="719"/>
      <c r="N18" s="245"/>
      <c r="O18" s="595" t="s">
        <v>308</v>
      </c>
      <c r="P18" s="130">
        <v>120</v>
      </c>
      <c r="Q18" s="133"/>
      <c r="R18" s="537" t="s">
        <v>616</v>
      </c>
      <c r="S18" s="683">
        <v>10</v>
      </c>
      <c r="T18" s="684"/>
      <c r="U18" s="129"/>
      <c r="V18" s="124" t="s">
        <v>329</v>
      </c>
      <c r="W18" s="130">
        <v>90</v>
      </c>
      <c r="X18" s="133"/>
    </row>
    <row r="19" spans="1:24" ht="18" customHeight="1" x14ac:dyDescent="0.15">
      <c r="A19" s="704"/>
      <c r="B19" s="526" t="s">
        <v>447</v>
      </c>
      <c r="C19" s="130">
        <v>4890</v>
      </c>
      <c r="D19" s="129"/>
      <c r="E19" s="664" t="s">
        <v>444</v>
      </c>
      <c r="F19" s="665"/>
      <c r="G19" s="500">
        <v>600</v>
      </c>
      <c r="H19" s="133"/>
      <c r="I19" s="671" t="s">
        <v>633</v>
      </c>
      <c r="J19" s="672"/>
      <c r="K19" s="673"/>
      <c r="L19" s="683">
        <v>400</v>
      </c>
      <c r="M19" s="684"/>
      <c r="N19" s="129"/>
      <c r="O19" s="595" t="s">
        <v>11</v>
      </c>
      <c r="P19" s="130">
        <v>500</v>
      </c>
      <c r="Q19" s="133"/>
      <c r="R19" s="62"/>
      <c r="S19" s="683"/>
      <c r="T19" s="684"/>
      <c r="U19" s="137"/>
      <c r="V19" s="124" t="s">
        <v>102</v>
      </c>
      <c r="W19" s="130">
        <v>70</v>
      </c>
      <c r="X19" s="133"/>
    </row>
    <row r="20" spans="1:24" ht="18" customHeight="1" x14ac:dyDescent="0.15">
      <c r="A20" s="704"/>
      <c r="B20" s="120" t="s">
        <v>297</v>
      </c>
      <c r="C20" s="130">
        <v>710</v>
      </c>
      <c r="D20" s="129"/>
      <c r="E20" s="664" t="s">
        <v>443</v>
      </c>
      <c r="F20" s="665"/>
      <c r="G20" s="500">
        <v>600</v>
      </c>
      <c r="H20" s="133"/>
      <c r="I20" s="664" t="s">
        <v>315</v>
      </c>
      <c r="J20" s="670"/>
      <c r="K20" s="665"/>
      <c r="L20" s="683">
        <v>1200</v>
      </c>
      <c r="M20" s="684"/>
      <c r="N20" s="129"/>
      <c r="O20" s="595" t="s">
        <v>413</v>
      </c>
      <c r="P20" s="130">
        <v>70</v>
      </c>
      <c r="Q20" s="133"/>
      <c r="R20" s="62"/>
      <c r="S20" s="683"/>
      <c r="T20" s="684"/>
      <c r="U20" s="137"/>
      <c r="V20" s="534" t="s">
        <v>551</v>
      </c>
      <c r="W20" s="445" t="s">
        <v>167</v>
      </c>
      <c r="X20" s="240"/>
    </row>
    <row r="21" spans="1:24" ht="18" customHeight="1" x14ac:dyDescent="0.15">
      <c r="A21" s="704"/>
      <c r="B21" s="120" t="s">
        <v>298</v>
      </c>
      <c r="C21" s="445" t="s">
        <v>167</v>
      </c>
      <c r="D21" s="245"/>
      <c r="E21" s="664" t="s">
        <v>11</v>
      </c>
      <c r="F21" s="665"/>
      <c r="G21" s="445" t="s">
        <v>609</v>
      </c>
      <c r="H21" s="134"/>
      <c r="I21" s="671" t="s">
        <v>132</v>
      </c>
      <c r="J21" s="672"/>
      <c r="K21" s="673"/>
      <c r="L21" s="718" t="s">
        <v>167</v>
      </c>
      <c r="M21" s="719"/>
      <c r="N21" s="245"/>
      <c r="O21" s="595" t="s">
        <v>300</v>
      </c>
      <c r="P21" s="130">
        <v>80</v>
      </c>
      <c r="Q21" s="133"/>
      <c r="R21" s="62"/>
      <c r="S21" s="683"/>
      <c r="T21" s="684"/>
      <c r="U21" s="137"/>
      <c r="V21" s="581" t="s">
        <v>330</v>
      </c>
      <c r="W21" s="130">
        <v>460</v>
      </c>
      <c r="X21" s="133"/>
    </row>
    <row r="22" spans="1:24" ht="18" customHeight="1" x14ac:dyDescent="0.15">
      <c r="A22" s="704"/>
      <c r="B22" s="120" t="s">
        <v>13</v>
      </c>
      <c r="C22" s="130">
        <v>2430</v>
      </c>
      <c r="D22" s="129"/>
      <c r="E22" s="664" t="s">
        <v>418</v>
      </c>
      <c r="F22" s="665"/>
      <c r="G22" s="445" t="s">
        <v>610</v>
      </c>
      <c r="H22" s="134"/>
      <c r="I22" s="671" t="s">
        <v>527</v>
      </c>
      <c r="J22" s="672"/>
      <c r="K22" s="673"/>
      <c r="L22" s="683">
        <v>10</v>
      </c>
      <c r="M22" s="684"/>
      <c r="N22" s="129"/>
      <c r="O22" s="595" t="s">
        <v>319</v>
      </c>
      <c r="P22" s="130">
        <v>630</v>
      </c>
      <c r="Q22" s="133"/>
      <c r="R22" s="62"/>
      <c r="S22" s="683"/>
      <c r="T22" s="684"/>
      <c r="U22" s="137"/>
      <c r="V22" s="581" t="s">
        <v>331</v>
      </c>
      <c r="W22" s="130">
        <v>280</v>
      </c>
      <c r="X22" s="133"/>
    </row>
    <row r="23" spans="1:24" ht="18" customHeight="1" x14ac:dyDescent="0.15">
      <c r="A23" s="704"/>
      <c r="B23" s="120" t="s">
        <v>14</v>
      </c>
      <c r="C23" s="130">
        <v>1550</v>
      </c>
      <c r="D23" s="129"/>
      <c r="E23" s="671" t="s">
        <v>611</v>
      </c>
      <c r="F23" s="665"/>
      <c r="G23" s="130">
        <v>800</v>
      </c>
      <c r="H23" s="133"/>
      <c r="I23" s="671" t="s">
        <v>528</v>
      </c>
      <c r="J23" s="672"/>
      <c r="K23" s="673"/>
      <c r="L23" s="683">
        <v>70</v>
      </c>
      <c r="M23" s="684"/>
      <c r="N23" s="129"/>
      <c r="O23" s="595" t="s">
        <v>320</v>
      </c>
      <c r="P23" s="130">
        <v>200</v>
      </c>
      <c r="Q23" s="133"/>
      <c r="R23" s="62"/>
      <c r="S23" s="683"/>
      <c r="T23" s="684"/>
      <c r="U23" s="137"/>
      <c r="V23" s="412" t="s">
        <v>111</v>
      </c>
      <c r="W23" s="445" t="s">
        <v>634</v>
      </c>
      <c r="X23" s="240"/>
    </row>
    <row r="24" spans="1:24" ht="18" customHeight="1" x14ac:dyDescent="0.15">
      <c r="A24" s="704"/>
      <c r="B24" s="120" t="s">
        <v>448</v>
      </c>
      <c r="C24" s="130">
        <v>2350</v>
      </c>
      <c r="D24" s="129"/>
      <c r="E24" s="671" t="s">
        <v>612</v>
      </c>
      <c r="F24" s="665"/>
      <c r="G24" s="500">
        <v>50</v>
      </c>
      <c r="H24" s="133"/>
      <c r="I24" s="671" t="s">
        <v>617</v>
      </c>
      <c r="J24" s="672"/>
      <c r="K24" s="673"/>
      <c r="L24" s="683">
        <v>220</v>
      </c>
      <c r="M24" s="684"/>
      <c r="N24" s="129"/>
      <c r="O24" s="120" t="s">
        <v>559</v>
      </c>
      <c r="P24" s="130">
        <v>40</v>
      </c>
      <c r="Q24" s="133"/>
      <c r="R24" s="62"/>
      <c r="S24" s="683"/>
      <c r="T24" s="684"/>
      <c r="U24" s="137"/>
      <c r="V24" s="613" t="s">
        <v>633</v>
      </c>
      <c r="W24" s="130">
        <v>110</v>
      </c>
      <c r="X24" s="133"/>
    </row>
    <row r="25" spans="1:24" ht="18" customHeight="1" x14ac:dyDescent="0.15">
      <c r="A25" s="704"/>
      <c r="B25" s="120" t="s">
        <v>299</v>
      </c>
      <c r="C25" s="130">
        <v>2700</v>
      </c>
      <c r="D25" s="129"/>
      <c r="E25" s="698"/>
      <c r="F25" s="699"/>
      <c r="G25" s="130"/>
      <c r="H25" s="134"/>
      <c r="I25" s="671" t="s">
        <v>520</v>
      </c>
      <c r="J25" s="672"/>
      <c r="K25" s="673"/>
      <c r="L25" s="683">
        <v>110</v>
      </c>
      <c r="M25" s="684"/>
      <c r="N25" s="129"/>
      <c r="O25" s="120" t="s">
        <v>454</v>
      </c>
      <c r="P25" s="130">
        <v>40</v>
      </c>
      <c r="Q25" s="133"/>
      <c r="R25" s="62"/>
      <c r="S25" s="683"/>
      <c r="T25" s="684"/>
      <c r="U25" s="137"/>
      <c r="V25" s="612" t="s">
        <v>332</v>
      </c>
      <c r="W25" s="130">
        <v>240</v>
      </c>
      <c r="X25" s="133"/>
    </row>
    <row r="26" spans="1:24" ht="18" customHeight="1" x14ac:dyDescent="0.15">
      <c r="A26" s="704"/>
      <c r="B26" s="120" t="s">
        <v>300</v>
      </c>
      <c r="C26" s="130">
        <v>2020</v>
      </c>
      <c r="D26" s="129"/>
      <c r="E26" s="698"/>
      <c r="F26" s="699"/>
      <c r="G26" s="130"/>
      <c r="H26" s="134"/>
      <c r="I26" s="680" t="s">
        <v>604</v>
      </c>
      <c r="J26" s="681"/>
      <c r="K26" s="682"/>
      <c r="L26" s="683">
        <v>130</v>
      </c>
      <c r="M26" s="684"/>
      <c r="N26" s="129"/>
      <c r="O26" s="599" t="s">
        <v>18</v>
      </c>
      <c r="P26" s="130">
        <v>20</v>
      </c>
      <c r="Q26" s="133"/>
      <c r="R26" s="62"/>
      <c r="S26" s="683"/>
      <c r="T26" s="684"/>
      <c r="U26" s="137"/>
      <c r="V26" s="537" t="s">
        <v>559</v>
      </c>
      <c r="W26" s="130">
        <v>30</v>
      </c>
      <c r="X26" s="593"/>
    </row>
    <row r="27" spans="1:24" ht="18" customHeight="1" x14ac:dyDescent="0.15">
      <c r="A27" s="704"/>
      <c r="B27" s="411" t="s">
        <v>129</v>
      </c>
      <c r="C27" s="445" t="s">
        <v>167</v>
      </c>
      <c r="D27" s="245"/>
      <c r="E27" s="698"/>
      <c r="F27" s="699"/>
      <c r="G27" s="130"/>
      <c r="H27" s="134"/>
      <c r="I27" s="671" t="s">
        <v>612</v>
      </c>
      <c r="J27" s="672"/>
      <c r="K27" s="673"/>
      <c r="L27" s="683">
        <v>20</v>
      </c>
      <c r="M27" s="684"/>
      <c r="N27" s="129"/>
      <c r="O27" s="599" t="s">
        <v>617</v>
      </c>
      <c r="P27" s="130">
        <v>30</v>
      </c>
      <c r="Q27" s="133"/>
      <c r="R27" s="62"/>
      <c r="S27" s="683"/>
      <c r="T27" s="684"/>
      <c r="U27" s="137"/>
      <c r="V27" s="120" t="s">
        <v>454</v>
      </c>
      <c r="W27" s="130">
        <v>10</v>
      </c>
      <c r="X27" s="593"/>
    </row>
    <row r="28" spans="1:24" ht="18" customHeight="1" x14ac:dyDescent="0.15">
      <c r="A28" s="704"/>
      <c r="B28" s="120" t="s">
        <v>301</v>
      </c>
      <c r="C28" s="130">
        <v>2770</v>
      </c>
      <c r="D28" s="129"/>
      <c r="E28" s="698"/>
      <c r="F28" s="699"/>
      <c r="G28" s="130"/>
      <c r="H28" s="134"/>
      <c r="I28" s="715"/>
      <c r="J28" s="698"/>
      <c r="K28" s="699"/>
      <c r="L28" s="683"/>
      <c r="M28" s="684"/>
      <c r="N28" s="137"/>
      <c r="O28" s="599" t="s">
        <v>520</v>
      </c>
      <c r="P28" s="130">
        <v>20</v>
      </c>
      <c r="Q28" s="133"/>
      <c r="R28" s="62"/>
      <c r="S28" s="683"/>
      <c r="T28" s="684"/>
      <c r="U28" s="137"/>
      <c r="V28" s="613" t="s">
        <v>590</v>
      </c>
      <c r="W28" s="130">
        <v>20</v>
      </c>
      <c r="X28" s="593"/>
    </row>
    <row r="29" spans="1:24" ht="18" customHeight="1" x14ac:dyDescent="0.15">
      <c r="A29" s="704"/>
      <c r="B29" s="537" t="s">
        <v>525</v>
      </c>
      <c r="C29" s="130">
        <v>320</v>
      </c>
      <c r="D29" s="129"/>
      <c r="E29" s="698"/>
      <c r="F29" s="699"/>
      <c r="G29" s="130"/>
      <c r="H29" s="134"/>
      <c r="I29" s="671"/>
      <c r="J29" s="672"/>
      <c r="K29" s="673"/>
      <c r="L29" s="683"/>
      <c r="M29" s="684"/>
      <c r="N29" s="137"/>
      <c r="O29" s="574" t="s">
        <v>604</v>
      </c>
      <c r="P29" s="130">
        <v>40</v>
      </c>
      <c r="Q29" s="133"/>
      <c r="R29" s="62"/>
      <c r="S29" s="683"/>
      <c r="T29" s="684"/>
      <c r="U29" s="137"/>
      <c r="V29" s="612" t="s">
        <v>322</v>
      </c>
      <c r="W29" s="130">
        <v>50</v>
      </c>
      <c r="X29" s="133"/>
    </row>
    <row r="30" spans="1:24" ht="18" customHeight="1" x14ac:dyDescent="0.15">
      <c r="A30" s="704"/>
      <c r="B30" s="537" t="s">
        <v>526</v>
      </c>
      <c r="C30" s="130">
        <v>1150</v>
      </c>
      <c r="D30" s="129"/>
      <c r="E30" s="698"/>
      <c r="F30" s="699"/>
      <c r="G30" s="130"/>
      <c r="H30" s="134"/>
      <c r="I30" s="715"/>
      <c r="J30" s="698"/>
      <c r="K30" s="699"/>
      <c r="L30" s="683"/>
      <c r="M30" s="684"/>
      <c r="N30" s="137"/>
      <c r="O30" s="600" t="s">
        <v>620</v>
      </c>
      <c r="P30" s="130">
        <v>30</v>
      </c>
      <c r="Q30" s="133"/>
      <c r="R30" s="62"/>
      <c r="S30" s="683"/>
      <c r="T30" s="684"/>
      <c r="U30" s="137"/>
      <c r="V30" s="412" t="s">
        <v>123</v>
      </c>
      <c r="W30" s="445" t="s">
        <v>167</v>
      </c>
      <c r="X30" s="240"/>
    </row>
    <row r="31" spans="1:24" ht="18" customHeight="1" x14ac:dyDescent="0.15">
      <c r="A31" s="704"/>
      <c r="B31" s="120" t="s">
        <v>302</v>
      </c>
      <c r="C31" s="130">
        <v>1230</v>
      </c>
      <c r="D31" s="129"/>
      <c r="E31" s="698"/>
      <c r="F31" s="699"/>
      <c r="G31" s="130"/>
      <c r="H31" s="134"/>
      <c r="I31" s="715"/>
      <c r="J31" s="698"/>
      <c r="K31" s="699"/>
      <c r="L31" s="683"/>
      <c r="M31" s="684"/>
      <c r="N31" s="137"/>
      <c r="O31" s="64"/>
      <c r="P31" s="130"/>
      <c r="Q31" s="134"/>
      <c r="R31" s="62"/>
      <c r="S31" s="683"/>
      <c r="T31" s="684"/>
      <c r="U31" s="137"/>
      <c r="V31" s="613" t="s">
        <v>530</v>
      </c>
      <c r="W31" s="130">
        <v>10</v>
      </c>
      <c r="X31" s="133"/>
    </row>
    <row r="32" spans="1:24" ht="18" customHeight="1" x14ac:dyDescent="0.15">
      <c r="A32" s="704"/>
      <c r="B32" s="262" t="s">
        <v>15</v>
      </c>
      <c r="C32" s="130">
        <v>3600</v>
      </c>
      <c r="D32" s="129"/>
      <c r="E32" s="698"/>
      <c r="F32" s="699"/>
      <c r="G32" s="130"/>
      <c r="H32" s="134"/>
      <c r="I32" s="715"/>
      <c r="J32" s="698"/>
      <c r="K32" s="699"/>
      <c r="L32" s="683"/>
      <c r="M32" s="684"/>
      <c r="N32" s="137"/>
      <c r="O32" s="64"/>
      <c r="P32" s="130"/>
      <c r="Q32" s="134"/>
      <c r="R32" s="62"/>
      <c r="S32" s="683"/>
      <c r="T32" s="684"/>
      <c r="U32" s="137"/>
      <c r="V32" s="613" t="s">
        <v>531</v>
      </c>
      <c r="W32" s="130">
        <v>40</v>
      </c>
      <c r="X32" s="133"/>
    </row>
    <row r="33" spans="1:24" ht="18" customHeight="1" x14ac:dyDescent="0.15">
      <c r="A33" s="704"/>
      <c r="B33" s="262" t="s">
        <v>16</v>
      </c>
      <c r="C33" s="445" t="s">
        <v>167</v>
      </c>
      <c r="D33" s="245"/>
      <c r="E33" s="698"/>
      <c r="F33" s="699"/>
      <c r="G33" s="130"/>
      <c r="H33" s="134"/>
      <c r="I33" s="715"/>
      <c r="J33" s="698"/>
      <c r="K33" s="699"/>
      <c r="L33" s="683"/>
      <c r="M33" s="684"/>
      <c r="N33" s="137"/>
      <c r="O33" s="64"/>
      <c r="P33" s="130"/>
      <c r="Q33" s="134"/>
      <c r="R33" s="62"/>
      <c r="S33" s="683"/>
      <c r="T33" s="684"/>
      <c r="U33" s="137"/>
      <c r="V33" s="612" t="s">
        <v>333</v>
      </c>
      <c r="W33" s="130">
        <v>30</v>
      </c>
      <c r="X33" s="133"/>
    </row>
    <row r="34" spans="1:24" ht="18" customHeight="1" x14ac:dyDescent="0.15">
      <c r="A34" s="704"/>
      <c r="B34" s="262" t="s">
        <v>17</v>
      </c>
      <c r="C34" s="130">
        <v>2770</v>
      </c>
      <c r="D34" s="129"/>
      <c r="E34" s="698"/>
      <c r="F34" s="699"/>
      <c r="G34" s="130"/>
      <c r="H34" s="134"/>
      <c r="I34" s="715"/>
      <c r="J34" s="698"/>
      <c r="K34" s="699"/>
      <c r="L34" s="683"/>
      <c r="M34" s="684"/>
      <c r="N34" s="137"/>
      <c r="O34" s="64"/>
      <c r="P34" s="130"/>
      <c r="Q34" s="134"/>
      <c r="R34" s="62"/>
      <c r="S34" s="683"/>
      <c r="T34" s="684"/>
      <c r="U34" s="137"/>
      <c r="V34" s="412" t="s">
        <v>19</v>
      </c>
      <c r="W34" s="130">
        <v>70</v>
      </c>
      <c r="X34" s="133"/>
    </row>
    <row r="35" spans="1:24" ht="18" customHeight="1" x14ac:dyDescent="0.15">
      <c r="A35" s="704"/>
      <c r="B35" s="599" t="s">
        <v>89</v>
      </c>
      <c r="C35" s="130">
        <v>2290</v>
      </c>
      <c r="D35" s="129"/>
      <c r="E35" s="698"/>
      <c r="F35" s="699"/>
      <c r="G35" s="130"/>
      <c r="H35" s="134"/>
      <c r="I35" s="715"/>
      <c r="J35" s="698"/>
      <c r="K35" s="699"/>
      <c r="L35" s="683"/>
      <c r="M35" s="684"/>
      <c r="N35" s="137"/>
      <c r="O35" s="64"/>
      <c r="P35" s="130"/>
      <c r="Q35" s="134"/>
      <c r="R35" s="62"/>
      <c r="S35" s="683"/>
      <c r="T35" s="684"/>
      <c r="U35" s="137"/>
      <c r="V35" s="412" t="s">
        <v>86</v>
      </c>
      <c r="W35" s="445" t="s">
        <v>167</v>
      </c>
      <c r="X35" s="240"/>
    </row>
    <row r="36" spans="1:24" ht="18" customHeight="1" x14ac:dyDescent="0.15">
      <c r="A36" s="704"/>
      <c r="B36" s="599" t="s">
        <v>90</v>
      </c>
      <c r="C36" s="130">
        <v>840</v>
      </c>
      <c r="D36" s="129"/>
      <c r="E36" s="698"/>
      <c r="F36" s="699"/>
      <c r="G36" s="130"/>
      <c r="H36" s="134"/>
      <c r="I36" s="715"/>
      <c r="J36" s="698"/>
      <c r="K36" s="699"/>
      <c r="L36" s="683"/>
      <c r="M36" s="684"/>
      <c r="N36" s="137"/>
      <c r="O36" s="64"/>
      <c r="P36" s="130"/>
      <c r="Q36" s="134"/>
      <c r="R36" s="62"/>
      <c r="S36" s="683"/>
      <c r="T36" s="684"/>
      <c r="U36" s="137"/>
      <c r="V36" s="412" t="s">
        <v>18</v>
      </c>
      <c r="W36" s="130">
        <v>60</v>
      </c>
      <c r="X36" s="133"/>
    </row>
    <row r="37" spans="1:24" ht="18" customHeight="1" x14ac:dyDescent="0.15">
      <c r="A37" s="704"/>
      <c r="B37" s="166" t="s">
        <v>601</v>
      </c>
      <c r="C37" s="130">
        <v>2310</v>
      </c>
      <c r="D37" s="129"/>
      <c r="E37" s="698"/>
      <c r="F37" s="699"/>
      <c r="G37" s="130"/>
      <c r="H37" s="134"/>
      <c r="I37" s="715"/>
      <c r="J37" s="698"/>
      <c r="K37" s="699"/>
      <c r="L37" s="683"/>
      <c r="M37" s="684"/>
      <c r="N37" s="137"/>
      <c r="O37" s="64"/>
      <c r="P37" s="130"/>
      <c r="Q37" s="134"/>
      <c r="R37" s="62"/>
      <c r="S37" s="683"/>
      <c r="T37" s="684"/>
      <c r="U37" s="137"/>
      <c r="V37" s="412" t="s">
        <v>623</v>
      </c>
      <c r="W37" s="130">
        <v>70</v>
      </c>
      <c r="X37" s="133"/>
    </row>
    <row r="38" spans="1:24" ht="18" customHeight="1" x14ac:dyDescent="0.15">
      <c r="A38" s="704"/>
      <c r="B38" s="601" t="s">
        <v>94</v>
      </c>
      <c r="C38" s="131">
        <v>630</v>
      </c>
      <c r="D38" s="129"/>
      <c r="E38" s="698"/>
      <c r="F38" s="699"/>
      <c r="G38" s="130"/>
      <c r="H38" s="134"/>
      <c r="I38" s="715"/>
      <c r="J38" s="698"/>
      <c r="K38" s="699"/>
      <c r="L38" s="683"/>
      <c r="M38" s="684"/>
      <c r="N38" s="137"/>
      <c r="O38" s="64"/>
      <c r="P38" s="130"/>
      <c r="Q38" s="134"/>
      <c r="R38" s="62"/>
      <c r="S38" s="683"/>
      <c r="T38" s="684"/>
      <c r="U38" s="137"/>
      <c r="V38" s="412" t="s">
        <v>624</v>
      </c>
      <c r="W38" s="130">
        <v>30</v>
      </c>
      <c r="X38" s="133"/>
    </row>
    <row r="39" spans="1:24" ht="18" customHeight="1" x14ac:dyDescent="0.15">
      <c r="A39" s="704"/>
      <c r="B39" s="120"/>
      <c r="C39" s="445"/>
      <c r="D39" s="245"/>
      <c r="E39" s="698"/>
      <c r="F39" s="699"/>
      <c r="G39" s="130"/>
      <c r="H39" s="134"/>
      <c r="I39" s="715"/>
      <c r="J39" s="698"/>
      <c r="K39" s="699"/>
      <c r="L39" s="683"/>
      <c r="M39" s="684"/>
      <c r="N39" s="137"/>
      <c r="O39" s="64"/>
      <c r="P39" s="130"/>
      <c r="Q39" s="134"/>
      <c r="R39" s="62"/>
      <c r="S39" s="683"/>
      <c r="T39" s="684"/>
      <c r="U39" s="137"/>
      <c r="V39" s="412" t="s">
        <v>625</v>
      </c>
      <c r="W39" s="130">
        <v>40</v>
      </c>
      <c r="X39" s="133"/>
    </row>
    <row r="40" spans="1:24" ht="18" customHeight="1" x14ac:dyDescent="0.15">
      <c r="A40" s="704"/>
      <c r="B40" s="222"/>
      <c r="C40" s="422"/>
      <c r="D40" s="223"/>
      <c r="E40" s="732"/>
      <c r="F40" s="733"/>
      <c r="G40" s="131"/>
      <c r="H40" s="135"/>
      <c r="I40" s="726"/>
      <c r="J40" s="727"/>
      <c r="K40" s="728"/>
      <c r="L40" s="716"/>
      <c r="M40" s="717"/>
      <c r="N40" s="138"/>
      <c r="O40" s="75"/>
      <c r="P40" s="131"/>
      <c r="Q40" s="135"/>
      <c r="R40" s="76"/>
      <c r="S40" s="716"/>
      <c r="T40" s="717"/>
      <c r="U40" s="138"/>
      <c r="V40" s="75"/>
      <c r="W40" s="131"/>
      <c r="X40" s="135"/>
    </row>
    <row r="41" spans="1:24" ht="18" customHeight="1" x14ac:dyDescent="0.15">
      <c r="A41" s="704"/>
      <c r="B41" s="222"/>
      <c r="C41" s="422"/>
      <c r="D41" s="223"/>
      <c r="E41" s="732"/>
      <c r="F41" s="733"/>
      <c r="G41" s="131"/>
      <c r="H41" s="135"/>
      <c r="I41" s="726"/>
      <c r="J41" s="727"/>
      <c r="K41" s="728"/>
      <c r="L41" s="716"/>
      <c r="M41" s="717"/>
      <c r="N41" s="138"/>
      <c r="O41" s="75"/>
      <c r="P41" s="131"/>
      <c r="Q41" s="135"/>
      <c r="R41" s="76"/>
      <c r="S41" s="716"/>
      <c r="T41" s="717"/>
      <c r="U41" s="138"/>
      <c r="V41" s="75"/>
      <c r="W41" s="131"/>
      <c r="X41" s="135"/>
    </row>
    <row r="42" spans="1:24" ht="18" customHeight="1" x14ac:dyDescent="0.15">
      <c r="A42" s="704"/>
      <c r="B42" s="222"/>
      <c r="C42" s="422"/>
      <c r="D42" s="223"/>
      <c r="E42" s="732"/>
      <c r="F42" s="733"/>
      <c r="G42" s="131"/>
      <c r="H42" s="135"/>
      <c r="I42" s="726"/>
      <c r="J42" s="727"/>
      <c r="K42" s="728"/>
      <c r="L42" s="716"/>
      <c r="M42" s="717"/>
      <c r="N42" s="138"/>
      <c r="O42" s="75"/>
      <c r="P42" s="131"/>
      <c r="Q42" s="135"/>
      <c r="R42" s="76"/>
      <c r="S42" s="716"/>
      <c r="T42" s="717"/>
      <c r="U42" s="138"/>
      <c r="V42" s="75"/>
      <c r="W42" s="131"/>
      <c r="X42" s="135"/>
    </row>
    <row r="43" spans="1:24" ht="18" customHeight="1" thickBot="1" x14ac:dyDescent="0.2">
      <c r="A43" s="705"/>
      <c r="B43" s="222"/>
      <c r="C43" s="423"/>
      <c r="D43" s="223"/>
      <c r="E43" s="724"/>
      <c r="F43" s="725"/>
      <c r="G43" s="131"/>
      <c r="H43" s="135"/>
      <c r="I43" s="726"/>
      <c r="J43" s="727"/>
      <c r="K43" s="728"/>
      <c r="L43" s="716"/>
      <c r="M43" s="717"/>
      <c r="N43" s="138"/>
      <c r="O43" s="75"/>
      <c r="P43" s="131"/>
      <c r="Q43" s="135"/>
      <c r="R43" s="76"/>
      <c r="S43" s="716"/>
      <c r="T43" s="717"/>
      <c r="U43" s="138"/>
      <c r="V43" s="75"/>
      <c r="W43" s="131"/>
      <c r="X43" s="135"/>
    </row>
    <row r="44" spans="1:24" s="163" customFormat="1" ht="18" customHeight="1" thickTop="1" x14ac:dyDescent="0.15">
      <c r="A44" s="486">
        <f>SUM(C44+G44+L44+P44+S44+W44)</f>
        <v>98110</v>
      </c>
      <c r="B44" s="487" t="s">
        <v>9</v>
      </c>
      <c r="C44" s="488">
        <f>SUM(C6:C43)</f>
        <v>61010</v>
      </c>
      <c r="D44" s="489">
        <f>SUM(D6:D43)</f>
        <v>0</v>
      </c>
      <c r="E44" s="730" t="s">
        <v>9</v>
      </c>
      <c r="F44" s="731"/>
      <c r="G44" s="488">
        <f>SUM(G6:G43)</f>
        <v>13530</v>
      </c>
      <c r="H44" s="506">
        <f>SUM(H6:H43)</f>
        <v>0</v>
      </c>
      <c r="I44" s="729" t="s">
        <v>9</v>
      </c>
      <c r="J44" s="730"/>
      <c r="K44" s="731"/>
      <c r="L44" s="722">
        <f>SUM(L6:M43)</f>
        <v>14040</v>
      </c>
      <c r="M44" s="723"/>
      <c r="N44" s="489">
        <f>SUM(N6:N43)</f>
        <v>0</v>
      </c>
      <c r="O44" s="490" t="s">
        <v>9</v>
      </c>
      <c r="P44" s="488">
        <f>SUM(P6:P43)</f>
        <v>2820</v>
      </c>
      <c r="Q44" s="491">
        <f>SUM(Q6:Q43)</f>
        <v>0</v>
      </c>
      <c r="R44" s="487" t="s">
        <v>9</v>
      </c>
      <c r="S44" s="722">
        <f>SUM(S6:T43)</f>
        <v>2010</v>
      </c>
      <c r="T44" s="723"/>
      <c r="U44" s="489">
        <f>SUM(U6:U43)</f>
        <v>0</v>
      </c>
      <c r="V44" s="490" t="s">
        <v>9</v>
      </c>
      <c r="W44" s="488">
        <f>SUM(W6:W43)</f>
        <v>4700</v>
      </c>
      <c r="X44" s="491">
        <f>SUM(X6:X43)</f>
        <v>0</v>
      </c>
    </row>
    <row r="45" spans="1:24" ht="15" customHeight="1" x14ac:dyDescent="0.15">
      <c r="W45" s="720" t="str">
        <f>市郡別!P42</f>
        <v>2025年6月現在②</v>
      </c>
      <c r="X45" s="721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9OQojCJgZpnfMRhuyazaSugXGNCsezO80XgCsqVl8RkVoGrSpV3sRl2uyVgxrMbwkn8fQ1mT1YIAdCnipgSkjw==" saltValue="QJnRx4Sz0yAbB5VHfsLBlA==" spinCount="100000" sheet="1" selectLockedCells="1"/>
  <mergeCells count="180">
    <mergeCell ref="I15:K15"/>
    <mergeCell ref="I18:K18"/>
    <mergeCell ref="L18:M18"/>
    <mergeCell ref="L16:M16"/>
    <mergeCell ref="L19:M19"/>
    <mergeCell ref="I20:K20"/>
    <mergeCell ref="I19:K19"/>
    <mergeCell ref="E38:F38"/>
    <mergeCell ref="S16:T16"/>
    <mergeCell ref="S25:T25"/>
    <mergeCell ref="L23:M23"/>
    <mergeCell ref="I25:K25"/>
    <mergeCell ref="E23:F23"/>
    <mergeCell ref="L24:M24"/>
    <mergeCell ref="S20:T20"/>
    <mergeCell ref="S21:T21"/>
    <mergeCell ref="L25:M25"/>
    <mergeCell ref="S23:T23"/>
    <mergeCell ref="S24:T24"/>
    <mergeCell ref="S22:T22"/>
    <mergeCell ref="L20:M20"/>
    <mergeCell ref="L21:M21"/>
    <mergeCell ref="S35:T35"/>
    <mergeCell ref="S33:T33"/>
    <mergeCell ref="W45:X45"/>
    <mergeCell ref="S43:T43"/>
    <mergeCell ref="S44:T44"/>
    <mergeCell ref="S38:T38"/>
    <mergeCell ref="E43:F43"/>
    <mergeCell ref="S39:T39"/>
    <mergeCell ref="I38:K38"/>
    <mergeCell ref="I39:K39"/>
    <mergeCell ref="I43:K43"/>
    <mergeCell ref="I44:K44"/>
    <mergeCell ref="L43:M43"/>
    <mergeCell ref="S40:T40"/>
    <mergeCell ref="I40:K40"/>
    <mergeCell ref="E42:F42"/>
    <mergeCell ref="I42:K42"/>
    <mergeCell ref="S41:T41"/>
    <mergeCell ref="E39:F39"/>
    <mergeCell ref="S42:T42"/>
    <mergeCell ref="E44:F44"/>
    <mergeCell ref="E40:F40"/>
    <mergeCell ref="E41:F41"/>
    <mergeCell ref="I41:K41"/>
    <mergeCell ref="L41:M41"/>
    <mergeCell ref="L44:M44"/>
    <mergeCell ref="E36:F36"/>
    <mergeCell ref="L37:M37"/>
    <mergeCell ref="S30:T30"/>
    <mergeCell ref="L30:M30"/>
    <mergeCell ref="I35:K35"/>
    <mergeCell ref="E37:F37"/>
    <mergeCell ref="S36:T36"/>
    <mergeCell ref="L34:M34"/>
    <mergeCell ref="L35:M35"/>
    <mergeCell ref="L36:M36"/>
    <mergeCell ref="S37:T37"/>
    <mergeCell ref="I31:K31"/>
    <mergeCell ref="I28:K28"/>
    <mergeCell ref="L26:M26"/>
    <mergeCell ref="I37:K37"/>
    <mergeCell ref="I36:K36"/>
    <mergeCell ref="S26:T26"/>
    <mergeCell ref="S27:T27"/>
    <mergeCell ref="S28:T28"/>
    <mergeCell ref="S29:T29"/>
    <mergeCell ref="S32:T32"/>
    <mergeCell ref="L31:M31"/>
    <mergeCell ref="L32:M32"/>
    <mergeCell ref="L33:M33"/>
    <mergeCell ref="S34:T34"/>
    <mergeCell ref="I27:K27"/>
    <mergeCell ref="L27:M27"/>
    <mergeCell ref="L39:M39"/>
    <mergeCell ref="L40:M40"/>
    <mergeCell ref="L38:M38"/>
    <mergeCell ref="L29:M29"/>
    <mergeCell ref="L42:M42"/>
    <mergeCell ref="L22:M22"/>
    <mergeCell ref="V4:X4"/>
    <mergeCell ref="E7:F7"/>
    <mergeCell ref="E8:F8"/>
    <mergeCell ref="I7:K7"/>
    <mergeCell ref="I8:K8"/>
    <mergeCell ref="E35:F35"/>
    <mergeCell ref="E33:F33"/>
    <mergeCell ref="S7:T7"/>
    <mergeCell ref="S8:T8"/>
    <mergeCell ref="I26:K26"/>
    <mergeCell ref="I30:K30"/>
    <mergeCell ref="L17:M17"/>
    <mergeCell ref="L11:M11"/>
    <mergeCell ref="L12:M12"/>
    <mergeCell ref="L13:M13"/>
    <mergeCell ref="L28:M28"/>
    <mergeCell ref="L7:M7"/>
    <mergeCell ref="I33:K33"/>
    <mergeCell ref="L10:M10"/>
    <mergeCell ref="S31:T31"/>
    <mergeCell ref="E34:F34"/>
    <mergeCell ref="E29:F29"/>
    <mergeCell ref="I17:K17"/>
    <mergeCell ref="I21:K21"/>
    <mergeCell ref="I22:K22"/>
    <mergeCell ref="S9:T9"/>
    <mergeCell ref="S10:T10"/>
    <mergeCell ref="S11:T11"/>
    <mergeCell ref="S12:T12"/>
    <mergeCell ref="S18:T18"/>
    <mergeCell ref="S19:T19"/>
    <mergeCell ref="S13:T13"/>
    <mergeCell ref="S14:T14"/>
    <mergeCell ref="S17:T17"/>
    <mergeCell ref="S15:T15"/>
    <mergeCell ref="E10:F10"/>
    <mergeCell ref="E12:F12"/>
    <mergeCell ref="E21:F21"/>
    <mergeCell ref="E30:F30"/>
    <mergeCell ref="I29:K29"/>
    <mergeCell ref="I34:K34"/>
    <mergeCell ref="I32:K32"/>
    <mergeCell ref="E6:F6"/>
    <mergeCell ref="S6:T6"/>
    <mergeCell ref="I6:K6"/>
    <mergeCell ref="L5:M5"/>
    <mergeCell ref="L6:M6"/>
    <mergeCell ref="E4:H4"/>
    <mergeCell ref="E5:F5"/>
    <mergeCell ref="L8:M8"/>
    <mergeCell ref="L9:M9"/>
    <mergeCell ref="E26:F26"/>
    <mergeCell ref="E27:F27"/>
    <mergeCell ref="E32:F32"/>
    <mergeCell ref="E20:F20"/>
    <mergeCell ref="E28:F28"/>
    <mergeCell ref="E31:F31"/>
    <mergeCell ref="E24:F24"/>
    <mergeCell ref="E25:F25"/>
    <mergeCell ref="F1:L1"/>
    <mergeCell ref="E14:F14"/>
    <mergeCell ref="E18:F18"/>
    <mergeCell ref="E22:F22"/>
    <mergeCell ref="E16:F16"/>
    <mergeCell ref="E17:F17"/>
    <mergeCell ref="E19:F19"/>
    <mergeCell ref="L14:M14"/>
    <mergeCell ref="M1:N1"/>
    <mergeCell ref="I9:K9"/>
    <mergeCell ref="I23:K23"/>
    <mergeCell ref="I24:K24"/>
    <mergeCell ref="I16:K16"/>
    <mergeCell ref="A2:E2"/>
    <mergeCell ref="A6:A43"/>
    <mergeCell ref="B4:D4"/>
    <mergeCell ref="A4:A5"/>
    <mergeCell ref="E15:F15"/>
    <mergeCell ref="S5:T5"/>
    <mergeCell ref="I5:K5"/>
    <mergeCell ref="I10:K10"/>
    <mergeCell ref="I13:K13"/>
    <mergeCell ref="I14:K14"/>
    <mergeCell ref="E9:F9"/>
    <mergeCell ref="O1:S1"/>
    <mergeCell ref="O2:S2"/>
    <mergeCell ref="I11:K11"/>
    <mergeCell ref="I12:K12"/>
    <mergeCell ref="L15:M15"/>
    <mergeCell ref="T1:X1"/>
    <mergeCell ref="F2:H2"/>
    <mergeCell ref="I2:L2"/>
    <mergeCell ref="M2:N2"/>
    <mergeCell ref="T2:X2"/>
    <mergeCell ref="E11:F11"/>
    <mergeCell ref="E13:F13"/>
    <mergeCell ref="A1:E1"/>
    <mergeCell ref="O4:Q4"/>
    <mergeCell ref="I4:N4"/>
    <mergeCell ref="R4:U4"/>
  </mergeCells>
  <phoneticPr fontId="3"/>
  <dataValidations count="2">
    <dataValidation type="decimal" operator="lessThanOrEqual" allowBlank="1" showInputMessage="1" showErrorMessage="1" error="部数を超えています" sqref="N18 D6:D39 N6 X6:X39 Q6:Q30 H23:H24 N13 H6:H13 H15:H20 N21" xr:uid="{00000000-0002-0000-0100-000000000000}">
      <formula1>C6</formula1>
    </dataValidation>
    <dataValidation type="decimal" operator="lessThanOrEqual" allowBlank="1" showInputMessage="1" showErrorMessage="1" error="部数を超えています" sqref="U6:U18 N7:N12 N14:N17 N19:N20 N22:N27" xr:uid="{00000000-0002-0000-01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X58"/>
  <sheetViews>
    <sheetView showZeros="0" zoomScale="68" zoomScaleNormal="68" workbookViewId="0">
      <selection activeCell="D6" sqref="D6"/>
    </sheetView>
  </sheetViews>
  <sheetFormatPr defaultRowHeight="11.25" x14ac:dyDescent="0.15"/>
  <cols>
    <col min="1" max="1" width="7.625" style="27" customWidth="1"/>
    <col min="2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125" style="27" customWidth="1"/>
    <col min="16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91" t="s">
        <v>77</v>
      </c>
      <c r="B1" s="691"/>
      <c r="C1" s="691"/>
      <c r="D1" s="691"/>
      <c r="E1" s="692"/>
      <c r="F1" s="700" t="s">
        <v>369</v>
      </c>
      <c r="G1" s="691"/>
      <c r="H1" s="691"/>
      <c r="I1" s="691"/>
      <c r="J1" s="691"/>
      <c r="K1" s="691"/>
      <c r="L1" s="692"/>
      <c r="M1" s="674" t="s">
        <v>334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4" ht="30" customHeight="1" x14ac:dyDescent="0.15">
      <c r="A2" s="701">
        <f>市郡別!A3</f>
        <v>0</v>
      </c>
      <c r="B2" s="701"/>
      <c r="C2" s="701"/>
      <c r="D2" s="701"/>
      <c r="E2" s="702"/>
      <c r="F2" s="685">
        <f>SUM(D45,H45,N45,Q45,U45,X45)</f>
        <v>0</v>
      </c>
      <c r="G2" s="686"/>
      <c r="H2" s="686"/>
      <c r="I2" s="687">
        <f>市郡別!P29</f>
        <v>0</v>
      </c>
      <c r="J2" s="687"/>
      <c r="K2" s="687"/>
      <c r="L2" s="688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4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59" t="s">
        <v>103</v>
      </c>
      <c r="B6" s="537" t="s">
        <v>555</v>
      </c>
      <c r="C6" s="130">
        <v>4700</v>
      </c>
      <c r="D6" s="139"/>
      <c r="E6" s="742" t="s">
        <v>554</v>
      </c>
      <c r="F6" s="707"/>
      <c r="G6" s="230">
        <v>900</v>
      </c>
      <c r="H6" s="244"/>
      <c r="I6" s="672" t="s">
        <v>553</v>
      </c>
      <c r="J6" s="670"/>
      <c r="K6" s="665"/>
      <c r="L6" s="734">
        <v>550</v>
      </c>
      <c r="M6" s="735"/>
      <c r="N6" s="139"/>
      <c r="O6" s="537" t="s">
        <v>556</v>
      </c>
      <c r="P6" s="230">
        <v>60</v>
      </c>
      <c r="Q6" s="136"/>
      <c r="R6" s="537" t="s">
        <v>557</v>
      </c>
      <c r="S6" s="734">
        <v>10</v>
      </c>
      <c r="T6" s="735"/>
      <c r="U6" s="139"/>
      <c r="V6" s="537" t="s">
        <v>553</v>
      </c>
      <c r="W6" s="230">
        <v>200</v>
      </c>
      <c r="X6" s="139"/>
    </row>
    <row r="7" spans="1:24" ht="18" customHeight="1" x14ac:dyDescent="0.15">
      <c r="A7" s="760"/>
      <c r="B7" s="170"/>
      <c r="C7" s="231"/>
      <c r="D7" s="240"/>
      <c r="E7" s="739"/>
      <c r="F7" s="741"/>
      <c r="G7" s="231"/>
      <c r="H7" s="520"/>
      <c r="I7" s="739"/>
      <c r="J7" s="740"/>
      <c r="K7" s="741"/>
      <c r="L7" s="747"/>
      <c r="M7" s="748"/>
      <c r="N7" s="237"/>
      <c r="O7" s="148"/>
      <c r="P7" s="231"/>
      <c r="Q7" s="245"/>
      <c r="R7" s="113"/>
      <c r="S7" s="747"/>
      <c r="T7" s="748"/>
      <c r="U7" s="240"/>
      <c r="V7" s="148"/>
      <c r="W7" s="231"/>
      <c r="X7" s="237"/>
    </row>
    <row r="8" spans="1:24" ht="18" customHeight="1" thickBot="1" x14ac:dyDescent="0.2">
      <c r="A8" s="760"/>
      <c r="B8" s="165"/>
      <c r="C8" s="232"/>
      <c r="D8" s="242"/>
      <c r="E8" s="755"/>
      <c r="F8" s="756"/>
      <c r="G8" s="232"/>
      <c r="H8" s="521"/>
      <c r="I8" s="749"/>
      <c r="J8" s="750"/>
      <c r="K8" s="751"/>
      <c r="L8" s="743"/>
      <c r="M8" s="744"/>
      <c r="N8" s="238"/>
      <c r="O8" s="166"/>
      <c r="P8" s="232"/>
      <c r="Q8" s="246"/>
      <c r="R8" s="141"/>
      <c r="S8" s="743"/>
      <c r="T8" s="744"/>
      <c r="U8" s="242"/>
      <c r="V8" s="149"/>
      <c r="W8" s="232"/>
      <c r="X8" s="238"/>
    </row>
    <row r="9" spans="1:24" s="163" customFormat="1" ht="18" customHeight="1" thickTop="1" x14ac:dyDescent="0.15">
      <c r="A9" s="482">
        <f>SUM(C9+G9+L9+P9+S9+W9)</f>
        <v>6420</v>
      </c>
      <c r="B9" s="483" t="s">
        <v>9</v>
      </c>
      <c r="C9" s="454">
        <f>SUM(C6:C8)</f>
        <v>4700</v>
      </c>
      <c r="D9" s="462">
        <f>SUM(D6:D8)</f>
        <v>0</v>
      </c>
      <c r="E9" s="745" t="s">
        <v>9</v>
      </c>
      <c r="F9" s="746"/>
      <c r="G9" s="454">
        <f>SUM(G6:G8)</f>
        <v>900</v>
      </c>
      <c r="H9" s="460">
        <f>SUM(H6:H8)</f>
        <v>0</v>
      </c>
      <c r="I9" s="752" t="s">
        <v>9</v>
      </c>
      <c r="J9" s="752"/>
      <c r="K9" s="746"/>
      <c r="L9" s="757">
        <f>SUM(L6:L8)</f>
        <v>550</v>
      </c>
      <c r="M9" s="758"/>
      <c r="N9" s="462">
        <f>SUM(N6:N8)</f>
        <v>0</v>
      </c>
      <c r="O9" s="484" t="s">
        <v>9</v>
      </c>
      <c r="P9" s="454">
        <f>SUM(P6:P8)</f>
        <v>60</v>
      </c>
      <c r="Q9" s="460">
        <f>SUM(Q6:Q8)</f>
        <v>0</v>
      </c>
      <c r="R9" s="483" t="s">
        <v>9</v>
      </c>
      <c r="S9" s="757">
        <f>SUM(S6:S8)</f>
        <v>10</v>
      </c>
      <c r="T9" s="758"/>
      <c r="U9" s="462">
        <f>SUM(U6:U8)</f>
        <v>0</v>
      </c>
      <c r="V9" s="484" t="s">
        <v>9</v>
      </c>
      <c r="W9" s="454">
        <f>SUM(W6:W8)</f>
        <v>200</v>
      </c>
      <c r="X9" s="462">
        <f>SUM(X6:X8)</f>
        <v>0</v>
      </c>
    </row>
    <row r="10" spans="1:24" ht="18" customHeight="1" x14ac:dyDescent="0.15">
      <c r="A10" s="736" t="s">
        <v>0</v>
      </c>
      <c r="B10" s="140" t="s">
        <v>21</v>
      </c>
      <c r="C10" s="230">
        <v>4320</v>
      </c>
      <c r="D10" s="139"/>
      <c r="E10" s="772" t="s">
        <v>98</v>
      </c>
      <c r="F10" s="754"/>
      <c r="G10" s="230">
        <v>600</v>
      </c>
      <c r="H10" s="244"/>
      <c r="I10" s="753" t="s">
        <v>202</v>
      </c>
      <c r="J10" s="753"/>
      <c r="K10" s="754"/>
      <c r="L10" s="734">
        <v>650</v>
      </c>
      <c r="M10" s="735"/>
      <c r="N10" s="139"/>
      <c r="O10" s="147" t="s">
        <v>201</v>
      </c>
      <c r="P10" s="230">
        <v>40</v>
      </c>
      <c r="Q10" s="136"/>
      <c r="R10" s="140" t="s">
        <v>99</v>
      </c>
      <c r="S10" s="734">
        <v>30</v>
      </c>
      <c r="T10" s="735"/>
      <c r="U10" s="139"/>
      <c r="V10" s="147" t="s">
        <v>201</v>
      </c>
      <c r="W10" s="230">
        <v>180</v>
      </c>
      <c r="X10" s="139"/>
    </row>
    <row r="11" spans="1:24" ht="18" customHeight="1" x14ac:dyDescent="0.15">
      <c r="A11" s="736"/>
      <c r="B11" s="113" t="s">
        <v>22</v>
      </c>
      <c r="C11" s="249" t="s">
        <v>501</v>
      </c>
      <c r="D11" s="240"/>
      <c r="E11" s="739"/>
      <c r="F11" s="741"/>
      <c r="G11" s="231"/>
      <c r="H11" s="520"/>
      <c r="I11" s="740"/>
      <c r="J11" s="740"/>
      <c r="K11" s="741"/>
      <c r="L11" s="747"/>
      <c r="M11" s="748"/>
      <c r="N11" s="237"/>
      <c r="O11" s="148"/>
      <c r="P11" s="231"/>
      <c r="Q11" s="245"/>
      <c r="R11" s="113"/>
      <c r="S11" s="747"/>
      <c r="T11" s="748"/>
      <c r="U11" s="240"/>
      <c r="V11" s="148"/>
      <c r="W11" s="231"/>
      <c r="X11" s="240"/>
    </row>
    <row r="12" spans="1:24" ht="18" customHeight="1" x14ac:dyDescent="0.15">
      <c r="A12" s="736"/>
      <c r="B12" s="113"/>
      <c r="C12" s="445"/>
      <c r="D12" s="240"/>
      <c r="E12" s="739"/>
      <c r="F12" s="741"/>
      <c r="G12" s="231"/>
      <c r="H12" s="520"/>
      <c r="I12" s="740"/>
      <c r="J12" s="740"/>
      <c r="K12" s="741"/>
      <c r="L12" s="747"/>
      <c r="M12" s="748"/>
      <c r="N12" s="237"/>
      <c r="O12" s="148"/>
      <c r="P12" s="231"/>
      <c r="Q12" s="245"/>
      <c r="R12" s="113"/>
      <c r="S12" s="747"/>
      <c r="T12" s="748"/>
      <c r="U12" s="237"/>
      <c r="V12" s="148"/>
      <c r="W12" s="231"/>
      <c r="X12" s="240"/>
    </row>
    <row r="13" spans="1:24" ht="18" customHeight="1" x14ac:dyDescent="0.15">
      <c r="A13" s="736"/>
      <c r="B13" s="113" t="s">
        <v>370</v>
      </c>
      <c r="C13" s="231">
        <v>450</v>
      </c>
      <c r="D13" s="133"/>
      <c r="E13" s="739" t="s">
        <v>95</v>
      </c>
      <c r="F13" s="741"/>
      <c r="G13" s="231">
        <v>60</v>
      </c>
      <c r="H13" s="129"/>
      <c r="I13" s="740" t="s">
        <v>203</v>
      </c>
      <c r="J13" s="740"/>
      <c r="K13" s="741"/>
      <c r="L13" s="747">
        <v>20</v>
      </c>
      <c r="M13" s="748"/>
      <c r="N13" s="133"/>
      <c r="O13" s="148"/>
      <c r="P13" s="231"/>
      <c r="Q13" s="245"/>
      <c r="R13" s="113"/>
      <c r="S13" s="747"/>
      <c r="T13" s="748"/>
      <c r="U13" s="237"/>
      <c r="V13" s="148" t="s">
        <v>203</v>
      </c>
      <c r="W13" s="231">
        <v>10</v>
      </c>
      <c r="X13" s="133"/>
    </row>
    <row r="14" spans="1:24" ht="18" customHeight="1" x14ac:dyDescent="0.15">
      <c r="A14" s="736"/>
      <c r="B14" s="113" t="s">
        <v>371</v>
      </c>
      <c r="C14" s="231">
        <v>240</v>
      </c>
      <c r="D14" s="133"/>
      <c r="E14" s="739"/>
      <c r="F14" s="741"/>
      <c r="G14" s="231"/>
      <c r="H14" s="520"/>
      <c r="I14" s="740" t="s">
        <v>204</v>
      </c>
      <c r="J14" s="740"/>
      <c r="K14" s="741"/>
      <c r="L14" s="747">
        <v>20</v>
      </c>
      <c r="M14" s="748"/>
      <c r="N14" s="133"/>
      <c r="O14" s="148"/>
      <c r="P14" s="231"/>
      <c r="Q14" s="245"/>
      <c r="R14" s="113"/>
      <c r="S14" s="747"/>
      <c r="T14" s="748"/>
      <c r="U14" s="237"/>
      <c r="V14" s="148" t="s">
        <v>204</v>
      </c>
      <c r="W14" s="231">
        <v>10</v>
      </c>
      <c r="X14" s="133"/>
    </row>
    <row r="15" spans="1:24" ht="18" customHeight="1" x14ac:dyDescent="0.15">
      <c r="A15" s="736"/>
      <c r="B15" s="113" t="s">
        <v>372</v>
      </c>
      <c r="C15" s="231">
        <v>660</v>
      </c>
      <c r="D15" s="133"/>
      <c r="E15" s="739" t="s">
        <v>96</v>
      </c>
      <c r="F15" s="741"/>
      <c r="G15" s="231">
        <v>10</v>
      </c>
      <c r="H15" s="129"/>
      <c r="I15" s="740" t="s">
        <v>205</v>
      </c>
      <c r="J15" s="740"/>
      <c r="K15" s="741"/>
      <c r="L15" s="747">
        <v>20</v>
      </c>
      <c r="M15" s="748"/>
      <c r="N15" s="133"/>
      <c r="O15" s="148"/>
      <c r="P15" s="231"/>
      <c r="Q15" s="245"/>
      <c r="R15" s="113"/>
      <c r="S15" s="747"/>
      <c r="T15" s="748"/>
      <c r="U15" s="237"/>
      <c r="V15" s="148" t="s">
        <v>205</v>
      </c>
      <c r="W15" s="231">
        <v>10</v>
      </c>
      <c r="X15" s="133"/>
    </row>
    <row r="16" spans="1:24" ht="18" customHeight="1" thickBot="1" x14ac:dyDescent="0.2">
      <c r="A16" s="736"/>
      <c r="B16" s="141" t="s">
        <v>92</v>
      </c>
      <c r="C16" s="232" t="s">
        <v>588</v>
      </c>
      <c r="D16" s="240"/>
      <c r="E16" s="749" t="s">
        <v>97</v>
      </c>
      <c r="F16" s="751"/>
      <c r="G16" s="232" t="s">
        <v>588</v>
      </c>
      <c r="H16" s="521"/>
      <c r="I16" s="780"/>
      <c r="J16" s="780"/>
      <c r="K16" s="756"/>
      <c r="L16" s="743"/>
      <c r="M16" s="744"/>
      <c r="N16" s="238"/>
      <c r="O16" s="149"/>
      <c r="P16" s="232"/>
      <c r="Q16" s="246"/>
      <c r="R16" s="141"/>
      <c r="S16" s="743"/>
      <c r="T16" s="744"/>
      <c r="U16" s="238"/>
      <c r="V16" s="149"/>
      <c r="W16" s="232"/>
      <c r="X16" s="242"/>
    </row>
    <row r="17" spans="1:24" s="163" customFormat="1" ht="18" customHeight="1" thickTop="1" x14ac:dyDescent="0.15">
      <c r="A17" s="482">
        <f>SUM(C17+G17+L17+P17+S17+W17)</f>
        <v>7330</v>
      </c>
      <c r="B17" s="483" t="s">
        <v>9</v>
      </c>
      <c r="C17" s="454">
        <f>SUM(C10:C16)</f>
        <v>5670</v>
      </c>
      <c r="D17" s="462">
        <f>SUM(D10:D16)</f>
        <v>0</v>
      </c>
      <c r="E17" s="745" t="s">
        <v>9</v>
      </c>
      <c r="F17" s="746"/>
      <c r="G17" s="454">
        <f>SUM(G10:G16)</f>
        <v>670</v>
      </c>
      <c r="H17" s="460">
        <f>SUM(H10:H16)</f>
        <v>0</v>
      </c>
      <c r="I17" s="752" t="s">
        <v>9</v>
      </c>
      <c r="J17" s="752"/>
      <c r="K17" s="746"/>
      <c r="L17" s="757">
        <f>SUM(L10:L15)</f>
        <v>710</v>
      </c>
      <c r="M17" s="758"/>
      <c r="N17" s="462">
        <f>SUM(N10:N16)</f>
        <v>0</v>
      </c>
      <c r="O17" s="484" t="s">
        <v>9</v>
      </c>
      <c r="P17" s="454">
        <f>SUM(P10:P12)</f>
        <v>40</v>
      </c>
      <c r="Q17" s="460">
        <f>SUM(Q10:Q12)</f>
        <v>0</v>
      </c>
      <c r="R17" s="483" t="s">
        <v>9</v>
      </c>
      <c r="S17" s="757">
        <f>SUM(S10:S12)</f>
        <v>30</v>
      </c>
      <c r="T17" s="758"/>
      <c r="U17" s="462">
        <f>SUM(U10:U12)</f>
        <v>0</v>
      </c>
      <c r="V17" s="484" t="s">
        <v>9</v>
      </c>
      <c r="W17" s="454">
        <f>SUM(W10:W15)</f>
        <v>210</v>
      </c>
      <c r="X17" s="462">
        <f>SUM(X10:X16)</f>
        <v>0</v>
      </c>
    </row>
    <row r="18" spans="1:24" ht="18" customHeight="1" x14ac:dyDescent="0.15">
      <c r="A18" s="767" t="s">
        <v>1</v>
      </c>
      <c r="B18" s="140" t="s">
        <v>200</v>
      </c>
      <c r="C18" s="230">
        <v>110</v>
      </c>
      <c r="D18" s="139"/>
      <c r="E18" s="772"/>
      <c r="F18" s="754"/>
      <c r="G18" s="230"/>
      <c r="H18" s="522"/>
      <c r="I18" s="753" t="s">
        <v>183</v>
      </c>
      <c r="J18" s="753"/>
      <c r="K18" s="754"/>
      <c r="L18" s="734">
        <v>10</v>
      </c>
      <c r="M18" s="735"/>
      <c r="N18" s="139"/>
      <c r="O18" s="168"/>
      <c r="P18" s="247"/>
      <c r="Q18" s="248"/>
      <c r="R18" s="169"/>
      <c r="S18" s="782"/>
      <c r="T18" s="783"/>
      <c r="U18" s="255"/>
      <c r="V18" s="168"/>
      <c r="W18" s="247"/>
      <c r="X18" s="255"/>
    </row>
    <row r="19" spans="1:24" ht="18" customHeight="1" x14ac:dyDescent="0.15">
      <c r="A19" s="768"/>
      <c r="B19" s="113" t="s">
        <v>189</v>
      </c>
      <c r="C19" s="231">
        <v>2250</v>
      </c>
      <c r="D19" s="133"/>
      <c r="E19" s="739" t="s">
        <v>189</v>
      </c>
      <c r="F19" s="741"/>
      <c r="G19" s="231">
        <v>750</v>
      </c>
      <c r="H19" s="129"/>
      <c r="I19" s="771" t="s">
        <v>533</v>
      </c>
      <c r="J19" s="740"/>
      <c r="K19" s="741"/>
      <c r="L19" s="747">
        <v>190</v>
      </c>
      <c r="M19" s="748"/>
      <c r="N19" s="133"/>
      <c r="O19" s="148" t="s">
        <v>184</v>
      </c>
      <c r="P19" s="231">
        <v>60</v>
      </c>
      <c r="Q19" s="129"/>
      <c r="R19" s="113" t="s">
        <v>186</v>
      </c>
      <c r="S19" s="747">
        <v>20</v>
      </c>
      <c r="T19" s="748"/>
      <c r="U19" s="133"/>
      <c r="V19" s="575" t="s">
        <v>533</v>
      </c>
      <c r="W19" s="231">
        <v>50</v>
      </c>
      <c r="X19" s="133"/>
    </row>
    <row r="20" spans="1:24" ht="18" customHeight="1" x14ac:dyDescent="0.15">
      <c r="A20" s="768"/>
      <c r="B20" s="570" t="s">
        <v>532</v>
      </c>
      <c r="C20" s="231">
        <v>840</v>
      </c>
      <c r="D20" s="133"/>
      <c r="E20" s="739"/>
      <c r="F20" s="741"/>
      <c r="G20" s="231"/>
      <c r="H20" s="520"/>
      <c r="I20" s="771" t="s">
        <v>534</v>
      </c>
      <c r="J20" s="740"/>
      <c r="K20" s="741"/>
      <c r="L20" s="747">
        <v>100</v>
      </c>
      <c r="M20" s="748"/>
      <c r="N20" s="133"/>
      <c r="O20" s="148"/>
      <c r="P20" s="231"/>
      <c r="Q20" s="245"/>
      <c r="R20" s="113"/>
      <c r="S20" s="747"/>
      <c r="T20" s="748"/>
      <c r="U20" s="240"/>
      <c r="V20" s="575" t="s">
        <v>534</v>
      </c>
      <c r="W20" s="231">
        <v>40</v>
      </c>
      <c r="X20" s="133"/>
    </row>
    <row r="21" spans="1:24" ht="18" customHeight="1" x14ac:dyDescent="0.15">
      <c r="A21" s="768"/>
      <c r="B21" s="113" t="s">
        <v>185</v>
      </c>
      <c r="C21" s="231">
        <v>4330</v>
      </c>
      <c r="D21" s="133"/>
      <c r="E21" s="739" t="s">
        <v>373</v>
      </c>
      <c r="F21" s="741"/>
      <c r="G21" s="231">
        <v>700</v>
      </c>
      <c r="H21" s="129"/>
      <c r="I21" s="740" t="s">
        <v>182</v>
      </c>
      <c r="J21" s="740"/>
      <c r="K21" s="741"/>
      <c r="L21" s="683">
        <v>750</v>
      </c>
      <c r="M21" s="684"/>
      <c r="N21" s="133"/>
      <c r="O21" s="148" t="s">
        <v>188</v>
      </c>
      <c r="P21" s="231">
        <v>90</v>
      </c>
      <c r="Q21" s="129"/>
      <c r="R21" s="113" t="s">
        <v>187</v>
      </c>
      <c r="S21" s="747">
        <v>40</v>
      </c>
      <c r="T21" s="748"/>
      <c r="U21" s="133"/>
      <c r="V21" s="148" t="s">
        <v>188</v>
      </c>
      <c r="W21" s="231">
        <v>190</v>
      </c>
      <c r="X21" s="133"/>
    </row>
    <row r="22" spans="1:24" ht="18" customHeight="1" x14ac:dyDescent="0.15">
      <c r="A22" s="768"/>
      <c r="B22" s="113" t="s">
        <v>199</v>
      </c>
      <c r="C22" s="249" t="s">
        <v>502</v>
      </c>
      <c r="D22" s="240"/>
      <c r="E22" s="737"/>
      <c r="F22" s="738"/>
      <c r="G22" s="231"/>
      <c r="H22" s="520"/>
      <c r="I22" s="781"/>
      <c r="J22" s="781"/>
      <c r="K22" s="738"/>
      <c r="L22" s="747"/>
      <c r="M22" s="748"/>
      <c r="N22" s="240"/>
      <c r="O22" s="167"/>
      <c r="P22" s="231"/>
      <c r="Q22" s="245"/>
      <c r="R22" s="170"/>
      <c r="S22" s="763"/>
      <c r="T22" s="764"/>
      <c r="U22" s="241"/>
      <c r="V22" s="167"/>
      <c r="W22" s="249"/>
      <c r="X22" s="241"/>
    </row>
    <row r="23" spans="1:24" ht="18" customHeight="1" thickBot="1" x14ac:dyDescent="0.2">
      <c r="A23" s="769"/>
      <c r="B23" s="141"/>
      <c r="C23" s="250"/>
      <c r="D23" s="240"/>
      <c r="E23" s="770" t="s">
        <v>23</v>
      </c>
      <c r="F23" s="766"/>
      <c r="G23" s="232" t="s">
        <v>502</v>
      </c>
      <c r="H23" s="521"/>
      <c r="I23" s="765" t="s">
        <v>23</v>
      </c>
      <c r="J23" s="765"/>
      <c r="K23" s="766"/>
      <c r="L23" s="743">
        <v>100</v>
      </c>
      <c r="M23" s="744"/>
      <c r="N23" s="228"/>
      <c r="O23" s="166" t="s">
        <v>409</v>
      </c>
      <c r="P23" s="232">
        <v>10</v>
      </c>
      <c r="Q23" s="132"/>
      <c r="R23" s="165"/>
      <c r="S23" s="761"/>
      <c r="T23" s="762"/>
      <c r="U23" s="256"/>
      <c r="V23" s="166"/>
      <c r="W23" s="250"/>
      <c r="X23" s="258"/>
    </row>
    <row r="24" spans="1:24" s="163" customFormat="1" ht="18" customHeight="1" thickTop="1" x14ac:dyDescent="0.15">
      <c r="A24" s="482">
        <f>SUM(C24+G24+L24+P24+S24+W24)</f>
        <v>10630</v>
      </c>
      <c r="B24" s="483" t="s">
        <v>9</v>
      </c>
      <c r="C24" s="454">
        <f>SUM(C18:C23)</f>
        <v>7530</v>
      </c>
      <c r="D24" s="462">
        <f>SUM(D18:D23)</f>
        <v>0</v>
      </c>
      <c r="E24" s="777" t="s">
        <v>9</v>
      </c>
      <c r="F24" s="778"/>
      <c r="G24" s="454">
        <f>SUM(G18:G23)</f>
        <v>1450</v>
      </c>
      <c r="H24" s="460">
        <f>SUM(H18:H23)</f>
        <v>0</v>
      </c>
      <c r="I24" s="752" t="s">
        <v>9</v>
      </c>
      <c r="J24" s="752"/>
      <c r="K24" s="746"/>
      <c r="L24" s="757">
        <f>SUM(L18:L23)</f>
        <v>1150</v>
      </c>
      <c r="M24" s="758"/>
      <c r="N24" s="462">
        <f>SUM(N18:N23)</f>
        <v>0</v>
      </c>
      <c r="O24" s="484" t="s">
        <v>9</v>
      </c>
      <c r="P24" s="454">
        <f>SUM(P18:P23)</f>
        <v>160</v>
      </c>
      <c r="Q24" s="460">
        <f>SUM(Q18:Q23)</f>
        <v>0</v>
      </c>
      <c r="R24" s="483" t="s">
        <v>9</v>
      </c>
      <c r="S24" s="757">
        <f>SUM(S18:S23)</f>
        <v>60</v>
      </c>
      <c r="T24" s="758"/>
      <c r="U24" s="462">
        <f>SUM(U18:U23)</f>
        <v>0</v>
      </c>
      <c r="V24" s="484" t="s">
        <v>9</v>
      </c>
      <c r="W24" s="454">
        <f>SUM(W18:W23)</f>
        <v>280</v>
      </c>
      <c r="X24" s="462">
        <f>SUM(X18:X23)</f>
        <v>0</v>
      </c>
    </row>
    <row r="25" spans="1:24" ht="18" customHeight="1" x14ac:dyDescent="0.15">
      <c r="A25" s="736" t="s">
        <v>26</v>
      </c>
      <c r="B25" s="140" t="s">
        <v>198</v>
      </c>
      <c r="C25" s="230">
        <v>720</v>
      </c>
      <c r="D25" s="139"/>
      <c r="E25" s="772"/>
      <c r="F25" s="754"/>
      <c r="G25" s="230"/>
      <c r="H25" s="523"/>
      <c r="I25" s="753" t="s">
        <v>190</v>
      </c>
      <c r="J25" s="753"/>
      <c r="K25" s="754"/>
      <c r="L25" s="734">
        <v>60</v>
      </c>
      <c r="M25" s="735"/>
      <c r="N25" s="139"/>
      <c r="O25" s="69"/>
      <c r="P25" s="230"/>
      <c r="Q25" s="251"/>
      <c r="R25" s="67"/>
      <c r="S25" s="734"/>
      <c r="T25" s="735"/>
      <c r="U25" s="257"/>
      <c r="V25" s="147" t="s">
        <v>193</v>
      </c>
      <c r="W25" s="230">
        <v>20</v>
      </c>
      <c r="X25" s="139"/>
    </row>
    <row r="26" spans="1:24" ht="18" customHeight="1" x14ac:dyDescent="0.15">
      <c r="A26" s="736"/>
      <c r="B26" s="113" t="s">
        <v>24</v>
      </c>
      <c r="C26" s="231">
        <v>200</v>
      </c>
      <c r="D26" s="133"/>
      <c r="E26" s="739"/>
      <c r="F26" s="741"/>
      <c r="G26" s="231"/>
      <c r="H26" s="519"/>
      <c r="I26" s="740"/>
      <c r="J26" s="740"/>
      <c r="K26" s="741"/>
      <c r="L26" s="747"/>
      <c r="M26" s="748"/>
      <c r="N26" s="240"/>
      <c r="O26" s="70"/>
      <c r="P26" s="231"/>
      <c r="Q26" s="252"/>
      <c r="R26" s="68"/>
      <c r="S26" s="747"/>
      <c r="T26" s="748"/>
      <c r="U26" s="226"/>
      <c r="V26" s="148"/>
      <c r="W26" s="231"/>
      <c r="X26" s="259"/>
    </row>
    <row r="27" spans="1:24" ht="18" customHeight="1" x14ac:dyDescent="0.15">
      <c r="A27" s="736"/>
      <c r="B27" s="113" t="s">
        <v>25</v>
      </c>
      <c r="C27" s="231">
        <v>140</v>
      </c>
      <c r="D27" s="133"/>
      <c r="E27" s="739"/>
      <c r="F27" s="741"/>
      <c r="G27" s="231"/>
      <c r="H27" s="519"/>
      <c r="I27" s="740"/>
      <c r="J27" s="740"/>
      <c r="K27" s="741"/>
      <c r="L27" s="747"/>
      <c r="M27" s="748"/>
      <c r="N27" s="240"/>
      <c r="O27" s="70"/>
      <c r="P27" s="231"/>
      <c r="Q27" s="252"/>
      <c r="R27" s="68"/>
      <c r="S27" s="747"/>
      <c r="T27" s="748"/>
      <c r="U27" s="226"/>
      <c r="V27" s="148"/>
      <c r="W27" s="231"/>
      <c r="X27" s="259"/>
    </row>
    <row r="28" spans="1:24" ht="18" customHeight="1" x14ac:dyDescent="0.15">
      <c r="A28" s="736"/>
      <c r="B28" s="113" t="s">
        <v>197</v>
      </c>
      <c r="C28" s="231">
        <v>90</v>
      </c>
      <c r="D28" s="133"/>
      <c r="E28" s="739" t="s">
        <v>194</v>
      </c>
      <c r="F28" s="741"/>
      <c r="G28" s="231">
        <v>20</v>
      </c>
      <c r="H28" s="129"/>
      <c r="I28" s="740" t="s">
        <v>191</v>
      </c>
      <c r="J28" s="740"/>
      <c r="K28" s="741"/>
      <c r="L28" s="763" t="s">
        <v>473</v>
      </c>
      <c r="M28" s="764"/>
      <c r="N28" s="240"/>
      <c r="O28" s="70"/>
      <c r="P28" s="231"/>
      <c r="Q28" s="252"/>
      <c r="R28" s="68"/>
      <c r="S28" s="747"/>
      <c r="T28" s="748"/>
      <c r="U28" s="226"/>
      <c r="V28" s="148"/>
      <c r="W28" s="231"/>
      <c r="X28" s="259"/>
    </row>
    <row r="29" spans="1:24" ht="18" customHeight="1" x14ac:dyDescent="0.15">
      <c r="A29" s="736"/>
      <c r="B29" s="113" t="s">
        <v>196</v>
      </c>
      <c r="C29" s="231">
        <v>280</v>
      </c>
      <c r="D29" s="133"/>
      <c r="E29" s="739"/>
      <c r="F29" s="741"/>
      <c r="G29" s="231"/>
      <c r="H29" s="520"/>
      <c r="I29" s="740" t="s">
        <v>192</v>
      </c>
      <c r="J29" s="740"/>
      <c r="K29" s="741"/>
      <c r="L29" s="747">
        <v>10</v>
      </c>
      <c r="M29" s="748"/>
      <c r="N29" s="133"/>
      <c r="O29" s="70"/>
      <c r="P29" s="231"/>
      <c r="Q29" s="252"/>
      <c r="R29" s="68"/>
      <c r="S29" s="747"/>
      <c r="T29" s="748"/>
      <c r="U29" s="226"/>
      <c r="V29" s="148"/>
      <c r="W29" s="231"/>
      <c r="X29" s="259"/>
    </row>
    <row r="30" spans="1:24" ht="18" customHeight="1" thickBot="1" x14ac:dyDescent="0.2">
      <c r="A30" s="736"/>
      <c r="B30" s="141" t="s">
        <v>195</v>
      </c>
      <c r="C30" s="249" t="s">
        <v>558</v>
      </c>
      <c r="D30" s="240"/>
      <c r="E30" s="755"/>
      <c r="F30" s="756"/>
      <c r="G30" s="232"/>
      <c r="H30" s="521"/>
      <c r="I30" s="780"/>
      <c r="J30" s="780"/>
      <c r="K30" s="756"/>
      <c r="L30" s="743"/>
      <c r="M30" s="744"/>
      <c r="N30" s="242"/>
      <c r="O30" s="78"/>
      <c r="P30" s="232"/>
      <c r="Q30" s="253"/>
      <c r="R30" s="79"/>
      <c r="S30" s="743"/>
      <c r="T30" s="744"/>
      <c r="U30" s="227"/>
      <c r="V30" s="149"/>
      <c r="W30" s="232"/>
      <c r="X30" s="234"/>
    </row>
    <row r="31" spans="1:24" s="163" customFormat="1" ht="18" customHeight="1" thickTop="1" x14ac:dyDescent="0.15">
      <c r="A31" s="482">
        <f>SUM(C31+G31+L31+P31+S31+W31)</f>
        <v>1540</v>
      </c>
      <c r="B31" s="483" t="s">
        <v>9</v>
      </c>
      <c r="C31" s="454">
        <f>SUM(C25:C30,C44)</f>
        <v>1430</v>
      </c>
      <c r="D31" s="462">
        <f>SUM(D25:D30,D44)</f>
        <v>0</v>
      </c>
      <c r="E31" s="745" t="s">
        <v>9</v>
      </c>
      <c r="F31" s="746"/>
      <c r="G31" s="454">
        <f>SUM(G25:G30)</f>
        <v>20</v>
      </c>
      <c r="H31" s="460">
        <f>SUM(H25:H30)</f>
        <v>0</v>
      </c>
      <c r="I31" s="752" t="s">
        <v>9</v>
      </c>
      <c r="J31" s="752"/>
      <c r="K31" s="746"/>
      <c r="L31" s="757">
        <f>SUM(L25:L30)</f>
        <v>70</v>
      </c>
      <c r="M31" s="758"/>
      <c r="N31" s="462">
        <f>SUM(N25:N30)</f>
        <v>0</v>
      </c>
      <c r="O31" s="484"/>
      <c r="P31" s="454"/>
      <c r="Q31" s="476"/>
      <c r="R31" s="483"/>
      <c r="S31" s="757">
        <f>SUM(S25:S30)</f>
        <v>0</v>
      </c>
      <c r="T31" s="758"/>
      <c r="U31" s="485">
        <f>SUM(U25:U30)</f>
        <v>0</v>
      </c>
      <c r="V31" s="484" t="s">
        <v>9</v>
      </c>
      <c r="W31" s="454">
        <f>SUM(W25:W30)</f>
        <v>20</v>
      </c>
      <c r="X31" s="462">
        <f>SUM(X25:X30)</f>
        <v>0</v>
      </c>
    </row>
    <row r="32" spans="1:24" ht="18" customHeight="1" x14ac:dyDescent="0.15">
      <c r="A32" s="427"/>
      <c r="B32" s="428"/>
      <c r="C32" s="322"/>
      <c r="D32" s="429"/>
      <c r="E32" s="430"/>
      <c r="F32" s="428"/>
      <c r="G32" s="322"/>
      <c r="H32" s="381"/>
      <c r="I32" s="428"/>
      <c r="J32" s="428"/>
      <c r="K32" s="428"/>
      <c r="L32" s="364"/>
      <c r="M32" s="418"/>
      <c r="N32" s="429"/>
      <c r="O32" s="430"/>
      <c r="P32" s="322"/>
      <c r="Q32" s="431"/>
      <c r="R32" s="428"/>
      <c r="S32" s="364"/>
      <c r="T32" s="418"/>
      <c r="U32" s="429"/>
      <c r="V32" s="430"/>
      <c r="W32" s="322"/>
      <c r="X32" s="429"/>
    </row>
    <row r="33" spans="1:24" ht="18" customHeight="1" x14ac:dyDescent="0.15">
      <c r="A33" s="94"/>
      <c r="B33" s="605"/>
      <c r="C33" s="361"/>
      <c r="D33" s="606"/>
      <c r="E33" s="607"/>
      <c r="F33" s="605"/>
      <c r="G33" s="361"/>
      <c r="H33" s="608"/>
      <c r="I33" s="605"/>
      <c r="J33" s="605"/>
      <c r="K33" s="605"/>
      <c r="L33" s="609"/>
      <c r="M33" s="610"/>
      <c r="N33" s="606"/>
      <c r="O33" s="607"/>
      <c r="P33" s="361"/>
      <c r="Q33" s="611"/>
      <c r="R33" s="605"/>
      <c r="S33" s="609"/>
      <c r="T33" s="610"/>
      <c r="U33" s="606"/>
      <c r="V33" s="607"/>
      <c r="W33" s="361"/>
      <c r="X33" s="606"/>
    </row>
    <row r="34" spans="1:24" ht="18" customHeight="1" x14ac:dyDescent="0.15">
      <c r="A34" s="94"/>
      <c r="B34" s="605"/>
      <c r="C34" s="361"/>
      <c r="D34" s="606"/>
      <c r="E34" s="607"/>
      <c r="F34" s="605"/>
      <c r="G34" s="361"/>
      <c r="H34" s="608"/>
      <c r="I34" s="605"/>
      <c r="J34" s="605"/>
      <c r="K34" s="605"/>
      <c r="L34" s="609"/>
      <c r="M34" s="610"/>
      <c r="N34" s="606"/>
      <c r="O34" s="607"/>
      <c r="P34" s="361"/>
      <c r="Q34" s="611"/>
      <c r="R34" s="605"/>
      <c r="S34" s="609"/>
      <c r="T34" s="610"/>
      <c r="U34" s="606"/>
      <c r="V34" s="607"/>
      <c r="W34" s="361"/>
      <c r="X34" s="606"/>
    </row>
    <row r="35" spans="1:24" ht="18" customHeight="1" x14ac:dyDescent="0.15">
      <c r="A35" s="94"/>
      <c r="B35" s="605"/>
      <c r="C35" s="361"/>
      <c r="D35" s="606"/>
      <c r="E35" s="607"/>
      <c r="F35" s="605"/>
      <c r="G35" s="361"/>
      <c r="H35" s="608"/>
      <c r="I35" s="605"/>
      <c r="J35" s="605"/>
      <c r="K35" s="605"/>
      <c r="L35" s="609"/>
      <c r="M35" s="610"/>
      <c r="N35" s="606"/>
      <c r="O35" s="607"/>
      <c r="P35" s="361"/>
      <c r="Q35" s="611"/>
      <c r="R35" s="605"/>
      <c r="S35" s="609"/>
      <c r="T35" s="610"/>
      <c r="U35" s="606"/>
      <c r="V35" s="607"/>
      <c r="W35" s="361"/>
      <c r="X35" s="606"/>
    </row>
    <row r="36" spans="1:24" ht="18" customHeight="1" x14ac:dyDescent="0.15">
      <c r="A36" s="94"/>
      <c r="B36" s="605"/>
      <c r="C36" s="361"/>
      <c r="D36" s="606"/>
      <c r="E36" s="607"/>
      <c r="F36" s="605"/>
      <c r="G36" s="361"/>
      <c r="H36" s="608"/>
      <c r="I36" s="605"/>
      <c r="J36" s="605"/>
      <c r="K36" s="605"/>
      <c r="L36" s="609"/>
      <c r="M36" s="610"/>
      <c r="N36" s="606"/>
      <c r="O36" s="607"/>
      <c r="P36" s="361"/>
      <c r="Q36" s="611"/>
      <c r="R36" s="605"/>
      <c r="S36" s="609"/>
      <c r="T36" s="610"/>
      <c r="U36" s="606"/>
      <c r="V36" s="607"/>
      <c r="W36" s="361"/>
      <c r="X36" s="606"/>
    </row>
    <row r="37" spans="1:24" ht="18" customHeight="1" x14ac:dyDescent="0.15">
      <c r="A37" s="94"/>
      <c r="B37" s="605"/>
      <c r="C37" s="361"/>
      <c r="D37" s="606"/>
      <c r="E37" s="607"/>
      <c r="F37" s="605"/>
      <c r="G37" s="361"/>
      <c r="H37" s="608"/>
      <c r="I37" s="605"/>
      <c r="J37" s="605"/>
      <c r="K37" s="605"/>
      <c r="L37" s="609"/>
      <c r="M37" s="610"/>
      <c r="N37" s="606"/>
      <c r="O37" s="607"/>
      <c r="P37" s="361"/>
      <c r="Q37" s="611"/>
      <c r="R37" s="605"/>
      <c r="S37" s="609"/>
      <c r="T37" s="610"/>
      <c r="U37" s="606"/>
      <c r="V37" s="607"/>
      <c r="W37" s="361"/>
      <c r="X37" s="606"/>
    </row>
    <row r="38" spans="1:24" ht="18" customHeight="1" x14ac:dyDescent="0.15">
      <c r="A38" s="94"/>
      <c r="B38" s="605"/>
      <c r="C38" s="361"/>
      <c r="D38" s="606"/>
      <c r="E38" s="607"/>
      <c r="F38" s="605"/>
      <c r="G38" s="361"/>
      <c r="H38" s="608"/>
      <c r="I38" s="605"/>
      <c r="J38" s="605"/>
      <c r="K38" s="605"/>
      <c r="L38" s="609"/>
      <c r="M38" s="610"/>
      <c r="N38" s="606"/>
      <c r="O38" s="607"/>
      <c r="P38" s="361"/>
      <c r="Q38" s="611"/>
      <c r="R38" s="605"/>
      <c r="S38" s="609"/>
      <c r="T38" s="610"/>
      <c r="U38" s="606"/>
      <c r="V38" s="607"/>
      <c r="W38" s="361"/>
      <c r="X38" s="606"/>
    </row>
    <row r="39" spans="1:24" ht="18" customHeight="1" x14ac:dyDescent="0.15">
      <c r="A39" s="94"/>
      <c r="B39" s="605"/>
      <c r="C39" s="361"/>
      <c r="D39" s="606"/>
      <c r="E39" s="607"/>
      <c r="F39" s="605"/>
      <c r="G39" s="361"/>
      <c r="H39" s="608"/>
      <c r="I39" s="605"/>
      <c r="J39" s="605"/>
      <c r="K39" s="605"/>
      <c r="L39" s="609"/>
      <c r="M39" s="610"/>
      <c r="N39" s="606"/>
      <c r="O39" s="607"/>
      <c r="P39" s="361"/>
      <c r="Q39" s="611"/>
      <c r="R39" s="605"/>
      <c r="S39" s="609"/>
      <c r="T39" s="610"/>
      <c r="U39" s="606"/>
      <c r="V39" s="607"/>
      <c r="W39" s="361"/>
      <c r="X39" s="606"/>
    </row>
    <row r="40" spans="1:24" ht="18" customHeight="1" x14ac:dyDescent="0.15">
      <c r="A40" s="94"/>
      <c r="B40" s="605"/>
      <c r="C40" s="361"/>
      <c r="D40" s="606"/>
      <c r="E40" s="607"/>
      <c r="F40" s="605"/>
      <c r="G40" s="361"/>
      <c r="H40" s="608"/>
      <c r="I40" s="605"/>
      <c r="J40" s="605"/>
      <c r="K40" s="605"/>
      <c r="L40" s="609"/>
      <c r="M40" s="610"/>
      <c r="N40" s="606"/>
      <c r="O40" s="607"/>
      <c r="P40" s="361"/>
      <c r="Q40" s="611"/>
      <c r="R40" s="605"/>
      <c r="S40" s="609"/>
      <c r="T40" s="610"/>
      <c r="U40" s="606"/>
      <c r="V40" s="607"/>
      <c r="W40" s="361"/>
      <c r="X40" s="606"/>
    </row>
    <row r="41" spans="1:24" ht="18" customHeight="1" x14ac:dyDescent="0.15">
      <c r="A41" s="439"/>
      <c r="B41" s="432"/>
      <c r="C41" s="316"/>
      <c r="D41" s="348"/>
      <c r="E41" s="607"/>
      <c r="F41" s="605"/>
      <c r="G41" s="361"/>
      <c r="H41" s="608"/>
      <c r="I41" s="605"/>
      <c r="J41" s="605"/>
      <c r="K41" s="605"/>
      <c r="L41" s="609"/>
      <c r="M41" s="610"/>
      <c r="N41" s="606"/>
      <c r="O41" s="607"/>
      <c r="P41" s="361"/>
      <c r="Q41" s="611"/>
      <c r="R41" s="605"/>
      <c r="S41" s="609"/>
      <c r="T41" s="610"/>
      <c r="U41" s="606"/>
      <c r="V41" s="607"/>
      <c r="W41" s="361"/>
      <c r="X41" s="606"/>
    </row>
    <row r="42" spans="1:24" ht="18" customHeight="1" x14ac:dyDescent="0.15">
      <c r="A42" s="94"/>
      <c r="B42" s="434"/>
      <c r="C42" s="297"/>
      <c r="D42" s="435"/>
      <c r="E42" s="436"/>
      <c r="F42" s="434"/>
      <c r="G42" s="297"/>
      <c r="H42" s="382"/>
      <c r="I42" s="434"/>
      <c r="J42" s="434"/>
      <c r="K42" s="434"/>
      <c r="L42" s="344"/>
      <c r="M42" s="417"/>
      <c r="N42" s="435"/>
      <c r="O42" s="436"/>
      <c r="P42" s="297"/>
      <c r="Q42" s="437"/>
      <c r="R42" s="434"/>
      <c r="S42" s="344"/>
      <c r="T42" s="417"/>
      <c r="U42" s="435"/>
      <c r="V42" s="436"/>
      <c r="W42" s="297"/>
      <c r="X42" s="435"/>
    </row>
    <row r="43" spans="1:24" ht="18" customHeight="1" x14ac:dyDescent="0.15">
      <c r="A43" s="94"/>
      <c r="B43" s="434"/>
      <c r="C43" s="297"/>
      <c r="D43" s="435"/>
      <c r="E43" s="436"/>
      <c r="F43" s="434"/>
      <c r="G43" s="297"/>
      <c r="H43" s="382"/>
      <c r="I43" s="434"/>
      <c r="J43" s="434"/>
      <c r="K43" s="434"/>
      <c r="L43" s="344"/>
      <c r="M43" s="417"/>
      <c r="N43" s="435"/>
      <c r="O43" s="71"/>
      <c r="P43" s="297"/>
      <c r="Q43" s="437"/>
      <c r="R43" s="434"/>
      <c r="S43" s="344"/>
      <c r="T43" s="417"/>
      <c r="U43" s="435"/>
      <c r="V43" s="436"/>
      <c r="W43" s="297"/>
      <c r="X43" s="435"/>
    </row>
    <row r="44" spans="1:24" ht="18" customHeight="1" x14ac:dyDescent="0.15">
      <c r="A44" s="440" t="s">
        <v>20</v>
      </c>
      <c r="B44" s="432"/>
      <c r="C44" s="130"/>
      <c r="D44" s="441"/>
      <c r="E44" s="773"/>
      <c r="F44" s="774"/>
      <c r="G44" s="130"/>
      <c r="H44" s="524"/>
      <c r="I44" s="774"/>
      <c r="J44" s="774"/>
      <c r="K44" s="774"/>
      <c r="L44" s="683"/>
      <c r="M44" s="684"/>
      <c r="N44" s="416"/>
      <c r="O44" s="433"/>
      <c r="P44" s="130"/>
      <c r="Q44" s="438"/>
      <c r="R44" s="432"/>
      <c r="S44" s="683"/>
      <c r="T44" s="684"/>
      <c r="U44" s="416"/>
      <c r="V44" s="433"/>
      <c r="W44" s="130"/>
      <c r="X44" s="416"/>
    </row>
    <row r="45" spans="1:24" s="164" customFormat="1" ht="18" customHeight="1" x14ac:dyDescent="0.15">
      <c r="A45" s="235">
        <f>SUM(C45,G45,L45,P45,S45,W45)</f>
        <v>25920</v>
      </c>
      <c r="B45" s="225" t="s">
        <v>9</v>
      </c>
      <c r="C45" s="131">
        <f>SUM(C9,C17,C24,C31,C44)</f>
        <v>19330</v>
      </c>
      <c r="D45" s="234">
        <f>SUM(D9,D17,D24,D31,D44)</f>
        <v>0</v>
      </c>
      <c r="E45" s="775" t="s">
        <v>9</v>
      </c>
      <c r="F45" s="776"/>
      <c r="G45" s="131">
        <f>SUM(G9,G17,G24,G31)</f>
        <v>3040</v>
      </c>
      <c r="H45" s="254">
        <f>SUM(H9,H17,H24,H31)</f>
        <v>0</v>
      </c>
      <c r="I45" s="779" t="s">
        <v>9</v>
      </c>
      <c r="J45" s="779"/>
      <c r="K45" s="776"/>
      <c r="L45" s="716">
        <f>SUM(L9,L17,L24,L31)</f>
        <v>2480</v>
      </c>
      <c r="M45" s="717"/>
      <c r="N45" s="234">
        <f>SUM(N9,N17,N24,N31)</f>
        <v>0</v>
      </c>
      <c r="O45" s="265" t="s">
        <v>9</v>
      </c>
      <c r="P45" s="131">
        <f>SUM(P9,P17,P24)</f>
        <v>260</v>
      </c>
      <c r="Q45" s="254">
        <f>SUM(Q9,Q17,Q24)</f>
        <v>0</v>
      </c>
      <c r="R45" s="225" t="s">
        <v>9</v>
      </c>
      <c r="S45" s="716">
        <f>SUM(S9,S17,S24)</f>
        <v>100</v>
      </c>
      <c r="T45" s="717"/>
      <c r="U45" s="234">
        <f>SUM(U9,U17,U24)</f>
        <v>0</v>
      </c>
      <c r="V45" s="265" t="s">
        <v>9</v>
      </c>
      <c r="W45" s="131">
        <f>SUM(W9,W17,W24,W31)</f>
        <v>710</v>
      </c>
      <c r="X45" s="234">
        <f>SUM(X9,X17,X24,X31)</f>
        <v>0</v>
      </c>
    </row>
    <row r="46" spans="1:24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720" t="str">
        <f>市郡別!P42</f>
        <v>2025年6月現在②</v>
      </c>
      <c r="X46" s="721"/>
    </row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heetProtection algorithmName="SHA-512" hashValue="JL7EHiVe3ngGvio8xzSfzsF0DjieMF/IqO/tOE0GkhfekgXqt1qWDe7dSMhisXddU5flf0HCWDfll59dzECepQ==" saltValue="d7SSl/Uf2GyTUJ+5yZfCzg==" spinCount="100000" sheet="1" selectLockedCells="1"/>
  <mergeCells count="139">
    <mergeCell ref="S18:T18"/>
    <mergeCell ref="S12:T12"/>
    <mergeCell ref="S13:T13"/>
    <mergeCell ref="L17:M17"/>
    <mergeCell ref="L11:M11"/>
    <mergeCell ref="S14:T14"/>
    <mergeCell ref="L15:M15"/>
    <mergeCell ref="S15:T15"/>
    <mergeCell ref="S16:T16"/>
    <mergeCell ref="S17:T17"/>
    <mergeCell ref="L16:M16"/>
    <mergeCell ref="L18:M18"/>
    <mergeCell ref="L13:M13"/>
    <mergeCell ref="L14:M14"/>
    <mergeCell ref="I22:K22"/>
    <mergeCell ref="I44:K44"/>
    <mergeCell ref="L25:M25"/>
    <mergeCell ref="E13:F13"/>
    <mergeCell ref="E14:F14"/>
    <mergeCell ref="E15:F15"/>
    <mergeCell ref="E10:F10"/>
    <mergeCell ref="E17:F17"/>
    <mergeCell ref="E18:F18"/>
    <mergeCell ref="I18:K18"/>
    <mergeCell ref="I17:K17"/>
    <mergeCell ref="I14:K14"/>
    <mergeCell ref="I12:K12"/>
    <mergeCell ref="E16:F16"/>
    <mergeCell ref="I15:K15"/>
    <mergeCell ref="E11:F11"/>
    <mergeCell ref="E12:F12"/>
    <mergeCell ref="I11:K11"/>
    <mergeCell ref="I16:K16"/>
    <mergeCell ref="L22:M22"/>
    <mergeCell ref="I21:K21"/>
    <mergeCell ref="S22:T22"/>
    <mergeCell ref="I19:K19"/>
    <mergeCell ref="E44:F44"/>
    <mergeCell ref="E45:F45"/>
    <mergeCell ref="E29:F29"/>
    <mergeCell ref="E30:F30"/>
    <mergeCell ref="E27:F27"/>
    <mergeCell ref="E24:F24"/>
    <mergeCell ref="E19:F19"/>
    <mergeCell ref="S21:T21"/>
    <mergeCell ref="L19:M19"/>
    <mergeCell ref="L21:M21"/>
    <mergeCell ref="S19:T19"/>
    <mergeCell ref="S20:T20"/>
    <mergeCell ref="L20:M20"/>
    <mergeCell ref="I45:K45"/>
    <mergeCell ref="I29:K29"/>
    <mergeCell ref="I30:K30"/>
    <mergeCell ref="I31:K31"/>
    <mergeCell ref="L31:M31"/>
    <mergeCell ref="I25:K25"/>
    <mergeCell ref="L30:M30"/>
    <mergeCell ref="E25:F25"/>
    <mergeCell ref="W46:X46"/>
    <mergeCell ref="S45:T45"/>
    <mergeCell ref="S29:T29"/>
    <mergeCell ref="S30:T30"/>
    <mergeCell ref="S31:T31"/>
    <mergeCell ref="S44:T44"/>
    <mergeCell ref="L45:M45"/>
    <mergeCell ref="L44:M44"/>
    <mergeCell ref="L29:M29"/>
    <mergeCell ref="S25:T25"/>
    <mergeCell ref="A25:A30"/>
    <mergeCell ref="S23:T23"/>
    <mergeCell ref="S24:T24"/>
    <mergeCell ref="E31:F31"/>
    <mergeCell ref="E28:F28"/>
    <mergeCell ref="L23:M23"/>
    <mergeCell ref="L24:M24"/>
    <mergeCell ref="S26:T26"/>
    <mergeCell ref="S27:T27"/>
    <mergeCell ref="E26:F26"/>
    <mergeCell ref="L28:M28"/>
    <mergeCell ref="I23:K23"/>
    <mergeCell ref="I24:K24"/>
    <mergeCell ref="S28:T28"/>
    <mergeCell ref="I28:K28"/>
    <mergeCell ref="I26:K26"/>
    <mergeCell ref="I27:K27"/>
    <mergeCell ref="L26:M26"/>
    <mergeCell ref="L27:M27"/>
    <mergeCell ref="A18:A23"/>
    <mergeCell ref="E23:F23"/>
    <mergeCell ref="E20:F20"/>
    <mergeCell ref="E21:F21"/>
    <mergeCell ref="I20:K20"/>
    <mergeCell ref="L12:M12"/>
    <mergeCell ref="V4:X4"/>
    <mergeCell ref="S9:T9"/>
    <mergeCell ref="O1:S1"/>
    <mergeCell ref="B4:D4"/>
    <mergeCell ref="L5:M5"/>
    <mergeCell ref="R4:U4"/>
    <mergeCell ref="O4:Q4"/>
    <mergeCell ref="I4:N4"/>
    <mergeCell ref="E4:H4"/>
    <mergeCell ref="T1:X1"/>
    <mergeCell ref="F2:H2"/>
    <mergeCell ref="I2:L2"/>
    <mergeCell ref="M2:N2"/>
    <mergeCell ref="T2:X2"/>
    <mergeCell ref="F1:L1"/>
    <mergeCell ref="M1:N1"/>
    <mergeCell ref="O2:S2"/>
    <mergeCell ref="A1:E1"/>
    <mergeCell ref="S8:T8"/>
    <mergeCell ref="A6:A8"/>
    <mergeCell ref="L9:M9"/>
    <mergeCell ref="A4:A5"/>
    <mergeCell ref="S6:T6"/>
    <mergeCell ref="A10:A16"/>
    <mergeCell ref="A2:E2"/>
    <mergeCell ref="E22:F22"/>
    <mergeCell ref="S5:T5"/>
    <mergeCell ref="I5:K5"/>
    <mergeCell ref="E5:F5"/>
    <mergeCell ref="I7:K7"/>
    <mergeCell ref="E6:F6"/>
    <mergeCell ref="E7:F7"/>
    <mergeCell ref="L8:M8"/>
    <mergeCell ref="E9:F9"/>
    <mergeCell ref="S7:T7"/>
    <mergeCell ref="I8:K8"/>
    <mergeCell ref="I9:K9"/>
    <mergeCell ref="I13:K13"/>
    <mergeCell ref="I10:K10"/>
    <mergeCell ref="S10:T10"/>
    <mergeCell ref="S11:T11"/>
    <mergeCell ref="E8:F8"/>
    <mergeCell ref="L6:M6"/>
    <mergeCell ref="I6:K6"/>
    <mergeCell ref="L7:M7"/>
    <mergeCell ref="L10:M10"/>
  </mergeCells>
  <phoneticPr fontId="3"/>
  <dataValidations count="2">
    <dataValidation type="decimal" operator="lessThanOrEqual" allowBlank="1" showInputMessage="1" showErrorMessage="1" error="部数を超えています" sqref="X25 D6:D8 D25:D29 H6 H10 H13 D12:D15 H19 H21 H15 H28 Q6:Q8 Q10 Q19 Q21 Q23 X6 X10 X13:X15 X19:X21 D10 D18:D21 D23" xr:uid="{00000000-0002-0000-0200-000000000000}">
      <formula1>C6</formula1>
    </dataValidation>
    <dataValidation type="decimal" operator="lessThanOrEqual" allowBlank="1" showInputMessage="1" showErrorMessage="1" error="部数を超えています" sqref="D22 N6 N10 N13:N15 N18:N21 N23 N25 U6 U10 U19 U21 N28:N29 D11 D30 D16" xr:uid="{00000000-0002-0000-0200-000001000000}">
      <formula1>B6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X55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125" style="27" customWidth="1"/>
    <col min="13" max="13" width="3.625" style="27" customWidth="1"/>
    <col min="14" max="14" width="11.625" style="27" customWidth="1"/>
    <col min="15" max="15" width="11.5" style="27" customWidth="1"/>
    <col min="16" max="16" width="9.625" style="27" customWidth="1"/>
    <col min="17" max="17" width="11.125" style="27" customWidth="1"/>
    <col min="18" max="18" width="11.625" style="27" customWidth="1"/>
    <col min="19" max="20" width="5.125" style="27" customWidth="1"/>
    <col min="21" max="21" width="11.625" style="27" customWidth="1"/>
    <col min="22" max="22" width="11.5" style="27" customWidth="1"/>
    <col min="23" max="23" width="10.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91" t="s">
        <v>77</v>
      </c>
      <c r="B1" s="691"/>
      <c r="C1" s="691"/>
      <c r="D1" s="691"/>
      <c r="E1" s="692"/>
      <c r="F1" s="700" t="s">
        <v>181</v>
      </c>
      <c r="G1" s="691"/>
      <c r="H1" s="691"/>
      <c r="I1" s="691"/>
      <c r="J1" s="691"/>
      <c r="K1" s="691"/>
      <c r="L1" s="692"/>
      <c r="M1" s="674" t="s">
        <v>334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4" ht="30" customHeight="1" x14ac:dyDescent="0.15">
      <c r="A2" s="701">
        <f>市郡別!A3</f>
        <v>0</v>
      </c>
      <c r="B2" s="701"/>
      <c r="C2" s="701"/>
      <c r="D2" s="701"/>
      <c r="E2" s="702"/>
      <c r="F2" s="685">
        <f>SUM(D46,H46,N46,Q46,U46,X46)</f>
        <v>0</v>
      </c>
      <c r="G2" s="686"/>
      <c r="H2" s="686"/>
      <c r="I2" s="687">
        <f>市郡別!P29</f>
        <v>0</v>
      </c>
      <c r="J2" s="687"/>
      <c r="K2" s="687"/>
      <c r="L2" s="688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4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03" t="s">
        <v>85</v>
      </c>
      <c r="B6" s="144" t="s">
        <v>405</v>
      </c>
      <c r="C6" s="266">
        <v>790</v>
      </c>
      <c r="D6" s="219"/>
      <c r="E6" s="832"/>
      <c r="F6" s="707"/>
      <c r="G6" s="266"/>
      <c r="H6" s="517"/>
      <c r="I6" s="706" t="s">
        <v>401</v>
      </c>
      <c r="J6" s="706"/>
      <c r="K6" s="707"/>
      <c r="L6" s="708">
        <v>40</v>
      </c>
      <c r="M6" s="709"/>
      <c r="N6" s="133"/>
      <c r="O6" s="172" t="s">
        <v>435</v>
      </c>
      <c r="P6" s="266">
        <v>20</v>
      </c>
      <c r="Q6" s="239"/>
      <c r="R6" s="446" t="s">
        <v>401</v>
      </c>
      <c r="S6" s="708">
        <v>10</v>
      </c>
      <c r="T6" s="709"/>
      <c r="U6" s="219"/>
      <c r="V6" s="172" t="s">
        <v>401</v>
      </c>
      <c r="W6" s="266">
        <v>20</v>
      </c>
      <c r="X6" s="219"/>
    </row>
    <row r="7" spans="1:24" ht="27" customHeight="1" x14ac:dyDescent="0.15">
      <c r="A7" s="704"/>
      <c r="B7" s="144" t="s">
        <v>406</v>
      </c>
      <c r="C7" s="130">
        <v>1240</v>
      </c>
      <c r="D7" s="219"/>
      <c r="E7" s="664" t="s">
        <v>209</v>
      </c>
      <c r="F7" s="665"/>
      <c r="G7" s="130">
        <v>180</v>
      </c>
      <c r="H7" s="129"/>
      <c r="I7" s="833" t="s">
        <v>402</v>
      </c>
      <c r="J7" s="670"/>
      <c r="K7" s="665"/>
      <c r="L7" s="683">
        <v>60</v>
      </c>
      <c r="M7" s="831"/>
      <c r="N7" s="133"/>
      <c r="O7" s="125" t="s">
        <v>404</v>
      </c>
      <c r="P7" s="130">
        <v>30</v>
      </c>
      <c r="Q7" s="239"/>
      <c r="R7" s="123" t="s">
        <v>404</v>
      </c>
      <c r="S7" s="683">
        <v>20</v>
      </c>
      <c r="T7" s="684"/>
      <c r="U7" s="219"/>
      <c r="V7" s="125" t="s">
        <v>402</v>
      </c>
      <c r="W7" s="130">
        <v>40</v>
      </c>
      <c r="X7" s="219"/>
    </row>
    <row r="8" spans="1:24" ht="18" customHeight="1" x14ac:dyDescent="0.15">
      <c r="A8" s="704"/>
      <c r="B8" s="144" t="s">
        <v>407</v>
      </c>
      <c r="C8" s="130">
        <v>300</v>
      </c>
      <c r="D8" s="219"/>
      <c r="E8" s="664"/>
      <c r="F8" s="665"/>
      <c r="G8" s="130"/>
      <c r="H8" s="137"/>
      <c r="I8" s="670" t="s">
        <v>403</v>
      </c>
      <c r="J8" s="670"/>
      <c r="K8" s="665"/>
      <c r="L8" s="683">
        <v>10</v>
      </c>
      <c r="M8" s="831"/>
      <c r="N8" s="133"/>
      <c r="O8" s="125"/>
      <c r="P8" s="130"/>
      <c r="Q8" s="236"/>
      <c r="R8" s="123"/>
      <c r="S8" s="683"/>
      <c r="T8" s="684"/>
      <c r="U8" s="221"/>
      <c r="V8" s="125" t="s">
        <v>403</v>
      </c>
      <c r="W8" s="130">
        <v>10</v>
      </c>
      <c r="X8" s="219"/>
    </row>
    <row r="9" spans="1:24" ht="18" customHeight="1" thickBot="1" x14ac:dyDescent="0.2">
      <c r="A9" s="704"/>
      <c r="B9" s="144" t="s">
        <v>210</v>
      </c>
      <c r="C9" s="267">
        <v>450</v>
      </c>
      <c r="D9" s="268"/>
      <c r="E9" s="755"/>
      <c r="F9" s="756"/>
      <c r="G9" s="267"/>
      <c r="H9" s="138"/>
      <c r="I9" s="780" t="s">
        <v>225</v>
      </c>
      <c r="J9" s="780"/>
      <c r="K9" s="756"/>
      <c r="L9" s="743">
        <v>10</v>
      </c>
      <c r="M9" s="788"/>
      <c r="N9" s="303"/>
      <c r="O9" s="173"/>
      <c r="P9" s="267"/>
      <c r="Q9" s="305"/>
      <c r="R9" s="175"/>
      <c r="S9" s="743"/>
      <c r="T9" s="744"/>
      <c r="U9" s="264"/>
      <c r="V9" s="173" t="s">
        <v>236</v>
      </c>
      <c r="W9" s="267">
        <v>10</v>
      </c>
      <c r="X9" s="268"/>
    </row>
    <row r="10" spans="1:24" s="163" customFormat="1" ht="18" customHeight="1" thickTop="1" x14ac:dyDescent="0.15">
      <c r="A10" s="469">
        <f>SUM(C10+G10+L10+P10+S10+W10)</f>
        <v>3240</v>
      </c>
      <c r="B10" s="477" t="s">
        <v>9</v>
      </c>
      <c r="C10" s="454">
        <f>SUM(C6:C9)</f>
        <v>2780</v>
      </c>
      <c r="D10" s="478">
        <f>SUM(D6:D9)</f>
        <v>0</v>
      </c>
      <c r="E10" s="824" t="s">
        <v>9</v>
      </c>
      <c r="F10" s="810"/>
      <c r="G10" s="454">
        <f>SUM(G7:G9)</f>
        <v>180</v>
      </c>
      <c r="H10" s="453">
        <f>SUM(H7:H9)</f>
        <v>0</v>
      </c>
      <c r="I10" s="809" t="s">
        <v>9</v>
      </c>
      <c r="J10" s="809"/>
      <c r="K10" s="810"/>
      <c r="L10" s="757">
        <f>SUM(L6:L9)</f>
        <v>120</v>
      </c>
      <c r="M10" s="795"/>
      <c r="N10" s="462">
        <f>SUM(N6:N9)</f>
        <v>0</v>
      </c>
      <c r="O10" s="479" t="s">
        <v>9</v>
      </c>
      <c r="P10" s="454">
        <f>SUM(P6:P9)</f>
        <v>50</v>
      </c>
      <c r="Q10" s="480">
        <f>SUM(Q6:Q9)</f>
        <v>0</v>
      </c>
      <c r="R10" s="477" t="s">
        <v>9</v>
      </c>
      <c r="S10" s="757">
        <f>SUM(S6:T9)</f>
        <v>30</v>
      </c>
      <c r="T10" s="758"/>
      <c r="U10" s="478">
        <f>SUM(U6:U9)</f>
        <v>0</v>
      </c>
      <c r="V10" s="479" t="s">
        <v>9</v>
      </c>
      <c r="W10" s="454">
        <f>SUM(W6:W9)</f>
        <v>80</v>
      </c>
      <c r="X10" s="478">
        <f>SUM(X6:X9)</f>
        <v>0</v>
      </c>
    </row>
    <row r="11" spans="1:24" ht="18" customHeight="1" x14ac:dyDescent="0.15">
      <c r="A11" s="736" t="s">
        <v>105</v>
      </c>
      <c r="B11" s="144" t="s">
        <v>28</v>
      </c>
      <c r="C11" s="267">
        <v>490</v>
      </c>
      <c r="D11" s="268"/>
      <c r="E11" s="834"/>
      <c r="F11" s="818"/>
      <c r="G11" s="296"/>
      <c r="H11" s="518"/>
      <c r="I11" s="817" t="s">
        <v>35</v>
      </c>
      <c r="J11" s="817"/>
      <c r="K11" s="818"/>
      <c r="L11" s="785">
        <v>30</v>
      </c>
      <c r="M11" s="796"/>
      <c r="N11" s="303"/>
      <c r="O11" s="173"/>
      <c r="P11" s="267"/>
      <c r="Q11" s="305"/>
      <c r="R11" s="175"/>
      <c r="S11" s="785"/>
      <c r="T11" s="786"/>
      <c r="U11" s="264"/>
      <c r="V11" s="173" t="s">
        <v>32</v>
      </c>
      <c r="W11" s="267">
        <v>10</v>
      </c>
      <c r="X11" s="268"/>
    </row>
    <row r="12" spans="1:24" ht="18" customHeight="1" x14ac:dyDescent="0.15">
      <c r="A12" s="736"/>
      <c r="B12" s="144" t="s">
        <v>211</v>
      </c>
      <c r="C12" s="231">
        <v>3050</v>
      </c>
      <c r="D12" s="219"/>
      <c r="E12" s="739" t="s">
        <v>211</v>
      </c>
      <c r="F12" s="741"/>
      <c r="G12" s="297">
        <v>850</v>
      </c>
      <c r="H12" s="129"/>
      <c r="I12" s="740" t="s">
        <v>226</v>
      </c>
      <c r="J12" s="740"/>
      <c r="K12" s="741"/>
      <c r="L12" s="747">
        <v>1020</v>
      </c>
      <c r="M12" s="787"/>
      <c r="N12" s="133"/>
      <c r="O12" s="112" t="s">
        <v>211</v>
      </c>
      <c r="P12" s="231">
        <v>80</v>
      </c>
      <c r="Q12" s="239"/>
      <c r="R12" s="144" t="s">
        <v>211</v>
      </c>
      <c r="S12" s="747">
        <v>70</v>
      </c>
      <c r="T12" s="748"/>
      <c r="U12" s="219"/>
      <c r="V12" s="112" t="s">
        <v>235</v>
      </c>
      <c r="W12" s="231">
        <v>140</v>
      </c>
      <c r="X12" s="219"/>
    </row>
    <row r="13" spans="1:24" ht="18" customHeight="1" x14ac:dyDescent="0.15">
      <c r="A13" s="736"/>
      <c r="B13" s="144" t="s">
        <v>212</v>
      </c>
      <c r="C13" s="231">
        <v>420</v>
      </c>
      <c r="D13" s="219"/>
      <c r="E13" s="739"/>
      <c r="F13" s="741"/>
      <c r="G13" s="297"/>
      <c r="H13" s="137"/>
      <c r="I13" s="740"/>
      <c r="J13" s="740"/>
      <c r="K13" s="741"/>
      <c r="L13" s="747"/>
      <c r="M13" s="787"/>
      <c r="N13" s="134"/>
      <c r="O13" s="112"/>
      <c r="P13" s="231"/>
      <c r="Q13" s="236"/>
      <c r="R13" s="144"/>
      <c r="S13" s="747"/>
      <c r="T13" s="748"/>
      <c r="U13" s="221"/>
      <c r="V13" s="112"/>
      <c r="W13" s="231"/>
      <c r="X13" s="441"/>
    </row>
    <row r="14" spans="1:24" ht="18" customHeight="1" x14ac:dyDescent="0.15">
      <c r="A14" s="736"/>
      <c r="B14" s="144" t="s">
        <v>213</v>
      </c>
      <c r="C14" s="231">
        <v>990</v>
      </c>
      <c r="D14" s="219"/>
      <c r="E14" s="739"/>
      <c r="F14" s="741"/>
      <c r="G14" s="231"/>
      <c r="H14" s="137"/>
      <c r="I14" s="740" t="s">
        <v>227</v>
      </c>
      <c r="J14" s="740"/>
      <c r="K14" s="741"/>
      <c r="L14" s="747">
        <v>20</v>
      </c>
      <c r="M14" s="787"/>
      <c r="N14" s="133"/>
      <c r="O14" s="112"/>
      <c r="P14" s="231"/>
      <c r="Q14" s="236"/>
      <c r="R14" s="144"/>
      <c r="S14" s="747"/>
      <c r="T14" s="748"/>
      <c r="U14" s="221"/>
      <c r="V14" s="112"/>
      <c r="W14" s="231"/>
      <c r="X14" s="441"/>
    </row>
    <row r="15" spans="1:24" ht="18" customHeight="1" x14ac:dyDescent="0.15">
      <c r="A15" s="736"/>
      <c r="B15" s="144" t="s">
        <v>214</v>
      </c>
      <c r="C15" s="577" t="s">
        <v>483</v>
      </c>
      <c r="D15" s="441"/>
      <c r="E15" s="739" t="s">
        <v>214</v>
      </c>
      <c r="F15" s="741"/>
      <c r="G15" s="577" t="s">
        <v>483</v>
      </c>
      <c r="H15" s="245"/>
      <c r="I15" s="740" t="s">
        <v>101</v>
      </c>
      <c r="J15" s="740"/>
      <c r="K15" s="741"/>
      <c r="L15" s="747">
        <v>50</v>
      </c>
      <c r="M15" s="787"/>
      <c r="N15" s="133"/>
      <c r="O15" s="112"/>
      <c r="P15" s="231"/>
      <c r="Q15" s="236"/>
      <c r="R15" s="144"/>
      <c r="S15" s="747"/>
      <c r="T15" s="748"/>
      <c r="U15" s="221"/>
      <c r="V15" s="112" t="s">
        <v>395</v>
      </c>
      <c r="W15" s="249" t="s">
        <v>473</v>
      </c>
      <c r="X15" s="441"/>
    </row>
    <row r="16" spans="1:24" ht="18" customHeight="1" x14ac:dyDescent="0.15">
      <c r="A16" s="736"/>
      <c r="B16" s="144" t="s">
        <v>215</v>
      </c>
      <c r="C16" s="231">
        <v>130</v>
      </c>
      <c r="D16" s="219"/>
      <c r="E16" s="739"/>
      <c r="F16" s="741"/>
      <c r="G16" s="297"/>
      <c r="H16" s="137"/>
      <c r="I16" s="740" t="s">
        <v>228</v>
      </c>
      <c r="J16" s="740"/>
      <c r="K16" s="741"/>
      <c r="L16" s="763" t="s">
        <v>167</v>
      </c>
      <c r="M16" s="794"/>
      <c r="N16" s="240"/>
      <c r="O16" s="112"/>
      <c r="P16" s="231"/>
      <c r="Q16" s="236"/>
      <c r="R16" s="144"/>
      <c r="S16" s="747"/>
      <c r="T16" s="748"/>
      <c r="U16" s="221"/>
      <c r="V16" s="112" t="s">
        <v>228</v>
      </c>
      <c r="W16" s="249" t="s">
        <v>167</v>
      </c>
      <c r="X16" s="441"/>
    </row>
    <row r="17" spans="1:24" ht="18" customHeight="1" x14ac:dyDescent="0.15">
      <c r="A17" s="736"/>
      <c r="B17" s="144" t="s">
        <v>216</v>
      </c>
      <c r="C17" s="231">
        <v>850</v>
      </c>
      <c r="D17" s="219"/>
      <c r="E17" s="739" t="s">
        <v>222</v>
      </c>
      <c r="F17" s="741"/>
      <c r="G17" s="231">
        <v>170</v>
      </c>
      <c r="H17" s="129"/>
      <c r="I17" s="771" t="s">
        <v>549</v>
      </c>
      <c r="J17" s="740"/>
      <c r="K17" s="741"/>
      <c r="L17" s="747">
        <v>40</v>
      </c>
      <c r="M17" s="787"/>
      <c r="N17" s="133"/>
      <c r="O17" s="580" t="s">
        <v>549</v>
      </c>
      <c r="P17" s="231">
        <v>20</v>
      </c>
      <c r="Q17" s="239"/>
      <c r="R17" s="144" t="s">
        <v>233</v>
      </c>
      <c r="S17" s="747">
        <v>20</v>
      </c>
      <c r="T17" s="748"/>
      <c r="U17" s="219"/>
      <c r="V17" s="580" t="s">
        <v>550</v>
      </c>
      <c r="W17" s="231">
        <v>50</v>
      </c>
      <c r="X17" s="219"/>
    </row>
    <row r="18" spans="1:24" ht="17.25" x14ac:dyDescent="0.15">
      <c r="A18" s="736"/>
      <c r="B18" s="414" t="s">
        <v>380</v>
      </c>
      <c r="C18" s="231">
        <v>210</v>
      </c>
      <c r="D18" s="219"/>
      <c r="E18" s="739"/>
      <c r="F18" s="741"/>
      <c r="G18" s="231"/>
      <c r="H18" s="137"/>
      <c r="I18" s="805" t="s">
        <v>379</v>
      </c>
      <c r="J18" s="806"/>
      <c r="K18" s="807"/>
      <c r="L18" s="747">
        <v>10</v>
      </c>
      <c r="M18" s="787"/>
      <c r="N18" s="133"/>
      <c r="O18" s="112"/>
      <c r="P18" s="231"/>
      <c r="Q18" s="236"/>
      <c r="R18" s="144"/>
      <c r="S18" s="747"/>
      <c r="T18" s="748"/>
      <c r="U18" s="221"/>
      <c r="V18" s="414" t="s">
        <v>378</v>
      </c>
      <c r="W18" s="231">
        <v>10</v>
      </c>
      <c r="X18" s="219"/>
    </row>
    <row r="19" spans="1:24" ht="18" customHeight="1" x14ac:dyDescent="0.15">
      <c r="A19" s="736"/>
      <c r="B19" s="144" t="s">
        <v>27</v>
      </c>
      <c r="C19" s="231">
        <v>320</v>
      </c>
      <c r="D19" s="219"/>
      <c r="E19" s="739"/>
      <c r="F19" s="741"/>
      <c r="G19" s="231"/>
      <c r="H19" s="137"/>
      <c r="I19" s="771" t="s">
        <v>522</v>
      </c>
      <c r="J19" s="740"/>
      <c r="K19" s="741"/>
      <c r="L19" s="747">
        <v>10</v>
      </c>
      <c r="M19" s="787"/>
      <c r="N19" s="133"/>
      <c r="O19" s="112"/>
      <c r="P19" s="231"/>
      <c r="Q19" s="236"/>
      <c r="R19" s="144"/>
      <c r="S19" s="747"/>
      <c r="T19" s="748"/>
      <c r="U19" s="221"/>
      <c r="V19" s="533" t="s">
        <v>522</v>
      </c>
      <c r="W19" s="231">
        <v>10</v>
      </c>
      <c r="X19" s="219"/>
    </row>
    <row r="20" spans="1:24" ht="18" customHeight="1" thickBot="1" x14ac:dyDescent="0.2">
      <c r="A20" s="736"/>
      <c r="B20" s="144" t="s">
        <v>217</v>
      </c>
      <c r="C20" s="267">
        <v>90</v>
      </c>
      <c r="D20" s="219"/>
      <c r="E20" s="755"/>
      <c r="F20" s="756"/>
      <c r="G20" s="267"/>
      <c r="H20" s="138"/>
      <c r="I20" s="808" t="s">
        <v>523</v>
      </c>
      <c r="J20" s="780"/>
      <c r="K20" s="756"/>
      <c r="L20" s="743">
        <v>10</v>
      </c>
      <c r="M20" s="788"/>
      <c r="N20" s="133"/>
      <c r="O20" s="173"/>
      <c r="P20" s="267"/>
      <c r="Q20" s="305"/>
      <c r="R20" s="175"/>
      <c r="S20" s="743"/>
      <c r="T20" s="744"/>
      <c r="U20" s="264"/>
      <c r="V20" s="173"/>
      <c r="W20" s="267"/>
      <c r="X20" s="264"/>
    </row>
    <row r="21" spans="1:24" s="163" customFormat="1" ht="18" customHeight="1" thickTop="1" x14ac:dyDescent="0.15">
      <c r="A21" s="469">
        <f>SUM(C21+G21+L21+P21+S21+W21)</f>
        <v>9170</v>
      </c>
      <c r="B21" s="477" t="s">
        <v>9</v>
      </c>
      <c r="C21" s="454">
        <f>SUM(C11:C20)</f>
        <v>6550</v>
      </c>
      <c r="D21" s="478">
        <f>SUM(D11:D20)</f>
        <v>0</v>
      </c>
      <c r="E21" s="824" t="s">
        <v>9</v>
      </c>
      <c r="F21" s="810"/>
      <c r="G21" s="452">
        <f>SUM(G12:G17)</f>
        <v>1020</v>
      </c>
      <c r="H21" s="453">
        <f>SUM(H11:H17)</f>
        <v>0</v>
      </c>
      <c r="I21" s="809" t="s">
        <v>9</v>
      </c>
      <c r="J21" s="809"/>
      <c r="K21" s="810"/>
      <c r="L21" s="757">
        <f>SUM(L11:M20)</f>
        <v>1190</v>
      </c>
      <c r="M21" s="795"/>
      <c r="N21" s="462">
        <f>SUM(N11:N20)</f>
        <v>0</v>
      </c>
      <c r="O21" s="479" t="s">
        <v>9</v>
      </c>
      <c r="P21" s="454">
        <f>SUM(P12:P17)</f>
        <v>100</v>
      </c>
      <c r="Q21" s="480">
        <f>SUM(Q11:Q17)</f>
        <v>0</v>
      </c>
      <c r="R21" s="477" t="s">
        <v>9</v>
      </c>
      <c r="S21" s="757">
        <f>SUM(S12:S17)</f>
        <v>90</v>
      </c>
      <c r="T21" s="758"/>
      <c r="U21" s="478">
        <f>SUM(U11:U19)</f>
        <v>0</v>
      </c>
      <c r="V21" s="479" t="s">
        <v>9</v>
      </c>
      <c r="W21" s="454">
        <f>SUM(W11:W19)</f>
        <v>220</v>
      </c>
      <c r="X21" s="478">
        <f>SUM(X11:X20)</f>
        <v>0</v>
      </c>
    </row>
    <row r="22" spans="1:24" ht="17.25" x14ac:dyDescent="0.15">
      <c r="A22" s="769" t="s">
        <v>2</v>
      </c>
      <c r="B22" s="414" t="s">
        <v>381</v>
      </c>
      <c r="C22" s="269">
        <v>2070</v>
      </c>
      <c r="D22" s="270"/>
      <c r="E22" s="772" t="s">
        <v>171</v>
      </c>
      <c r="F22" s="754"/>
      <c r="G22" s="298">
        <v>800</v>
      </c>
      <c r="H22" s="244"/>
      <c r="I22" s="821" t="s">
        <v>511</v>
      </c>
      <c r="J22" s="821"/>
      <c r="K22" s="822"/>
      <c r="L22" s="734">
        <v>240</v>
      </c>
      <c r="M22" s="798"/>
      <c r="N22" s="304"/>
      <c r="O22" s="174" t="s">
        <v>30</v>
      </c>
      <c r="P22" s="561" t="s">
        <v>519</v>
      </c>
      <c r="Q22" s="563"/>
      <c r="R22" s="176" t="s">
        <v>408</v>
      </c>
      <c r="S22" s="734">
        <v>50</v>
      </c>
      <c r="T22" s="735"/>
      <c r="U22" s="270"/>
      <c r="V22" s="174" t="s">
        <v>84</v>
      </c>
      <c r="W22" s="561" t="s">
        <v>515</v>
      </c>
      <c r="X22" s="441"/>
    </row>
    <row r="23" spans="1:24" ht="17.25" x14ac:dyDescent="0.15">
      <c r="A23" s="736"/>
      <c r="B23" s="414" t="s">
        <v>382</v>
      </c>
      <c r="C23" s="231">
        <v>1760</v>
      </c>
      <c r="D23" s="219"/>
      <c r="E23" s="739"/>
      <c r="F23" s="741"/>
      <c r="G23" s="297"/>
      <c r="H23" s="137"/>
      <c r="I23" s="805" t="s">
        <v>377</v>
      </c>
      <c r="J23" s="806"/>
      <c r="K23" s="807"/>
      <c r="L23" s="747">
        <v>170</v>
      </c>
      <c r="M23" s="787"/>
      <c r="N23" s="133"/>
      <c r="O23" s="414" t="s">
        <v>376</v>
      </c>
      <c r="P23" s="231">
        <v>70</v>
      </c>
      <c r="Q23" s="129"/>
      <c r="R23" s="144"/>
      <c r="S23" s="747"/>
      <c r="T23" s="748"/>
      <c r="U23" s="221"/>
      <c r="V23" s="414" t="s">
        <v>376</v>
      </c>
      <c r="W23" s="231">
        <v>110</v>
      </c>
      <c r="X23" s="219"/>
    </row>
    <row r="24" spans="1:24" ht="17.25" customHeight="1" x14ac:dyDescent="0.15">
      <c r="A24" s="736"/>
      <c r="B24" s="144" t="s">
        <v>218</v>
      </c>
      <c r="C24" s="231">
        <v>250</v>
      </c>
      <c r="D24" s="219"/>
      <c r="E24" s="739"/>
      <c r="F24" s="741"/>
      <c r="G24" s="297"/>
      <c r="H24" s="137"/>
      <c r="I24" s="771" t="s">
        <v>512</v>
      </c>
      <c r="J24" s="740"/>
      <c r="K24" s="741"/>
      <c r="L24" s="747">
        <v>20</v>
      </c>
      <c r="M24" s="787"/>
      <c r="N24" s="133"/>
      <c r="O24" s="414" t="s">
        <v>377</v>
      </c>
      <c r="P24" s="231">
        <v>60</v>
      </c>
      <c r="Q24" s="129"/>
      <c r="R24" s="144"/>
      <c r="S24" s="747"/>
      <c r="T24" s="748"/>
      <c r="U24" s="221"/>
      <c r="V24" s="414" t="s">
        <v>377</v>
      </c>
      <c r="W24" s="231">
        <v>50</v>
      </c>
      <c r="X24" s="219"/>
    </row>
    <row r="25" spans="1:24" ht="18" customHeight="1" x14ac:dyDescent="0.15">
      <c r="A25" s="736"/>
      <c r="B25" s="559" t="s">
        <v>509</v>
      </c>
      <c r="C25" s="231">
        <v>1760</v>
      </c>
      <c r="D25" s="219"/>
      <c r="E25" s="755" t="s">
        <v>31</v>
      </c>
      <c r="F25" s="835"/>
      <c r="G25" s="231">
        <v>150</v>
      </c>
      <c r="H25" s="132"/>
      <c r="I25" s="808" t="s">
        <v>513</v>
      </c>
      <c r="J25" s="780"/>
      <c r="K25" s="756"/>
      <c r="L25" s="743">
        <v>80</v>
      </c>
      <c r="M25" s="788"/>
      <c r="N25" s="133"/>
      <c r="O25" s="562" t="s">
        <v>605</v>
      </c>
      <c r="P25" s="267">
        <v>50</v>
      </c>
      <c r="Q25" s="564"/>
      <c r="R25" s="144"/>
      <c r="S25" s="747"/>
      <c r="T25" s="748"/>
      <c r="U25" s="221"/>
      <c r="V25" s="560" t="s">
        <v>516</v>
      </c>
      <c r="W25" s="231">
        <v>70</v>
      </c>
      <c r="X25" s="219"/>
    </row>
    <row r="26" spans="1:24" ht="18" customHeight="1" thickBot="1" x14ac:dyDescent="0.2">
      <c r="A26" s="736"/>
      <c r="B26" s="84"/>
      <c r="C26" s="267"/>
      <c r="D26" s="271">
        <f>C26</f>
        <v>0</v>
      </c>
      <c r="E26" s="739"/>
      <c r="F26" s="740"/>
      <c r="G26" s="299"/>
      <c r="H26" s="246"/>
      <c r="I26" s="740"/>
      <c r="J26" s="740"/>
      <c r="K26" s="741"/>
      <c r="L26" s="747"/>
      <c r="M26" s="787"/>
      <c r="N26" s="134"/>
      <c r="O26" s="224"/>
      <c r="P26" s="308"/>
      <c r="Q26" s="565"/>
      <c r="R26" s="84"/>
      <c r="S26" s="743"/>
      <c r="T26" s="744"/>
      <c r="U26" s="264"/>
      <c r="V26" s="85"/>
      <c r="W26" s="267"/>
      <c r="X26" s="264"/>
    </row>
    <row r="27" spans="1:24" s="163" customFormat="1" ht="18" customHeight="1" thickTop="1" x14ac:dyDescent="0.15">
      <c r="A27" s="469">
        <f>SUM(C27+G27+L27+P27+S27+W27)</f>
        <v>7760</v>
      </c>
      <c r="B27" s="477" t="s">
        <v>9</v>
      </c>
      <c r="C27" s="454">
        <f>SUM(C22:C26)</f>
        <v>5840</v>
      </c>
      <c r="D27" s="478">
        <f>SUM(D22:D26)</f>
        <v>0</v>
      </c>
      <c r="E27" s="824" t="s">
        <v>9</v>
      </c>
      <c r="F27" s="810"/>
      <c r="G27" s="481">
        <f>SUM(G22:G25)</f>
        <v>950</v>
      </c>
      <c r="H27" s="453">
        <f>SUM(H22:H25)</f>
        <v>0</v>
      </c>
      <c r="I27" s="809" t="s">
        <v>9</v>
      </c>
      <c r="J27" s="809"/>
      <c r="K27" s="810"/>
      <c r="L27" s="757">
        <f>SUM(L22:L25)</f>
        <v>510</v>
      </c>
      <c r="M27" s="795"/>
      <c r="N27" s="462">
        <f>SUM(N22:N25)</f>
        <v>0</v>
      </c>
      <c r="O27" s="479" t="s">
        <v>9</v>
      </c>
      <c r="P27" s="454">
        <f>SUM(P22:P25)</f>
        <v>180</v>
      </c>
      <c r="Q27" s="480">
        <f>SUM(Q22:Q25)</f>
        <v>0</v>
      </c>
      <c r="R27" s="477" t="s">
        <v>9</v>
      </c>
      <c r="S27" s="757">
        <f>SUM(S22:S24)</f>
        <v>50</v>
      </c>
      <c r="T27" s="758"/>
      <c r="U27" s="478">
        <f>SUM(U22:U26)</f>
        <v>0</v>
      </c>
      <c r="V27" s="479" t="s">
        <v>9</v>
      </c>
      <c r="W27" s="454">
        <f>SUM(W22:W25)</f>
        <v>230</v>
      </c>
      <c r="X27" s="478">
        <f>SUM(X22:X26)</f>
        <v>0</v>
      </c>
    </row>
    <row r="28" spans="1:24" ht="18" customHeight="1" x14ac:dyDescent="0.15">
      <c r="A28" s="759" t="s">
        <v>104</v>
      </c>
      <c r="B28" s="144" t="s">
        <v>219</v>
      </c>
      <c r="C28" s="267">
        <v>620</v>
      </c>
      <c r="D28" s="268"/>
      <c r="E28" s="827" t="s">
        <v>593</v>
      </c>
      <c r="F28" s="828"/>
      <c r="G28" s="267">
        <v>30</v>
      </c>
      <c r="H28" s="244"/>
      <c r="I28" s="816" t="s">
        <v>232</v>
      </c>
      <c r="J28" s="817"/>
      <c r="K28" s="818"/>
      <c r="L28" s="785">
        <v>20</v>
      </c>
      <c r="M28" s="796"/>
      <c r="N28" s="303"/>
      <c r="O28" s="173" t="s">
        <v>232</v>
      </c>
      <c r="P28" s="267">
        <v>20</v>
      </c>
      <c r="Q28" s="307"/>
      <c r="R28" s="175" t="s">
        <v>232</v>
      </c>
      <c r="S28" s="785">
        <v>10</v>
      </c>
      <c r="T28" s="786"/>
      <c r="U28" s="268"/>
      <c r="V28" s="562" t="s">
        <v>232</v>
      </c>
      <c r="W28" s="267">
        <v>20</v>
      </c>
      <c r="X28" s="219"/>
    </row>
    <row r="29" spans="1:24" ht="18" customHeight="1" x14ac:dyDescent="0.15">
      <c r="A29" s="759"/>
      <c r="B29" s="144" t="s">
        <v>220</v>
      </c>
      <c r="C29" s="231">
        <v>300</v>
      </c>
      <c r="D29" s="219"/>
      <c r="E29" s="823" t="s">
        <v>594</v>
      </c>
      <c r="F29" s="812"/>
      <c r="G29" s="231">
        <v>10</v>
      </c>
      <c r="H29" s="132"/>
      <c r="I29" s="740" t="s">
        <v>229</v>
      </c>
      <c r="J29" s="740"/>
      <c r="K29" s="741"/>
      <c r="L29" s="747">
        <v>10</v>
      </c>
      <c r="M29" s="787"/>
      <c r="N29" s="133"/>
      <c r="O29" s="112"/>
      <c r="P29" s="231"/>
      <c r="Q29" s="236"/>
      <c r="R29" s="144"/>
      <c r="S29" s="747"/>
      <c r="T29" s="748"/>
      <c r="U29" s="221"/>
      <c r="V29" s="560" t="s">
        <v>229</v>
      </c>
      <c r="W29" s="231">
        <v>10</v>
      </c>
      <c r="X29" s="219"/>
    </row>
    <row r="30" spans="1:24" ht="18" customHeight="1" x14ac:dyDescent="0.15">
      <c r="A30" s="759"/>
      <c r="B30" s="559" t="s">
        <v>510</v>
      </c>
      <c r="C30" s="231">
        <v>320</v>
      </c>
      <c r="D30" s="219"/>
      <c r="E30" s="823"/>
      <c r="F30" s="812"/>
      <c r="G30" s="231"/>
      <c r="H30" s="519"/>
      <c r="I30" s="771" t="s">
        <v>484</v>
      </c>
      <c r="J30" s="740"/>
      <c r="K30" s="741"/>
      <c r="L30" s="747">
        <v>20</v>
      </c>
      <c r="M30" s="787"/>
      <c r="N30" s="133"/>
      <c r="O30" s="112"/>
      <c r="P30" s="231"/>
      <c r="Q30" s="236"/>
      <c r="R30" s="144"/>
      <c r="S30" s="747"/>
      <c r="T30" s="748"/>
      <c r="U30" s="221"/>
      <c r="V30" s="533" t="s">
        <v>484</v>
      </c>
      <c r="W30" s="231">
        <v>10</v>
      </c>
      <c r="X30" s="219"/>
    </row>
    <row r="31" spans="1:24" ht="18" customHeight="1" thickBot="1" x14ac:dyDescent="0.2">
      <c r="A31" s="759"/>
      <c r="B31" s="144" t="s">
        <v>221</v>
      </c>
      <c r="C31" s="267">
        <v>490</v>
      </c>
      <c r="D31" s="219"/>
      <c r="E31" s="825" t="s">
        <v>595</v>
      </c>
      <c r="F31" s="826"/>
      <c r="G31" s="267">
        <v>20</v>
      </c>
      <c r="H31" s="132"/>
      <c r="I31" s="780" t="s">
        <v>230</v>
      </c>
      <c r="J31" s="780"/>
      <c r="K31" s="756"/>
      <c r="L31" s="743">
        <v>20</v>
      </c>
      <c r="M31" s="788"/>
      <c r="N31" s="133"/>
      <c r="O31" s="173"/>
      <c r="P31" s="267"/>
      <c r="Q31" s="305"/>
      <c r="R31" s="175"/>
      <c r="S31" s="743"/>
      <c r="T31" s="744"/>
      <c r="U31" s="264"/>
      <c r="V31" s="173" t="s">
        <v>230</v>
      </c>
      <c r="W31" s="267">
        <v>10</v>
      </c>
      <c r="X31" s="268"/>
    </row>
    <row r="32" spans="1:24" s="163" customFormat="1" ht="18" customHeight="1" thickTop="1" x14ac:dyDescent="0.15">
      <c r="A32" s="469">
        <f>SUM(C32+G32+L32+P32+S32+W32)</f>
        <v>1940</v>
      </c>
      <c r="B32" s="477" t="s">
        <v>9</v>
      </c>
      <c r="C32" s="454">
        <f>SUM(C28:C31)</f>
        <v>1730</v>
      </c>
      <c r="D32" s="478">
        <f>SUM(D28:D31)</f>
        <v>0</v>
      </c>
      <c r="E32" s="829"/>
      <c r="F32" s="830"/>
      <c r="G32" s="452">
        <f>SUM(G28:G31)</f>
        <v>60</v>
      </c>
      <c r="H32" s="453">
        <f>SUM(H28:H31)</f>
        <v>0</v>
      </c>
      <c r="I32" s="809" t="s">
        <v>9</v>
      </c>
      <c r="J32" s="809"/>
      <c r="K32" s="810"/>
      <c r="L32" s="757">
        <f>SUM(L28:L31)</f>
        <v>70</v>
      </c>
      <c r="M32" s="795"/>
      <c r="N32" s="462">
        <f>SUM(N28:N31)</f>
        <v>0</v>
      </c>
      <c r="O32" s="479" t="s">
        <v>9</v>
      </c>
      <c r="P32" s="454">
        <f>SUM(P28:P31)</f>
        <v>20</v>
      </c>
      <c r="Q32" s="469">
        <f>SUM(Q28:Q31)</f>
        <v>0</v>
      </c>
      <c r="R32" s="477" t="s">
        <v>9</v>
      </c>
      <c r="S32" s="757">
        <f>SUM(S28:S31)</f>
        <v>10</v>
      </c>
      <c r="T32" s="758"/>
      <c r="U32" s="478">
        <f>SUM(U28:U31)</f>
        <v>0</v>
      </c>
      <c r="V32" s="479" t="s">
        <v>9</v>
      </c>
      <c r="W32" s="454">
        <f>SUM(W28:W31)</f>
        <v>50</v>
      </c>
      <c r="X32" s="478">
        <f>SUM(X28:X31)</f>
        <v>0</v>
      </c>
    </row>
    <row r="33" spans="1:24" ht="18" customHeight="1" x14ac:dyDescent="0.15">
      <c r="A33" s="769" t="s">
        <v>106</v>
      </c>
      <c r="B33" s="144" t="s">
        <v>206</v>
      </c>
      <c r="C33" s="269">
        <v>1310</v>
      </c>
      <c r="D33" s="270"/>
      <c r="E33" s="772" t="s">
        <v>206</v>
      </c>
      <c r="F33" s="754"/>
      <c r="G33" s="269">
        <v>180</v>
      </c>
      <c r="H33" s="244"/>
      <c r="I33" s="753" t="s">
        <v>206</v>
      </c>
      <c r="J33" s="791"/>
      <c r="K33" s="792"/>
      <c r="L33" s="734">
        <v>140</v>
      </c>
      <c r="M33" s="798"/>
      <c r="N33" s="304"/>
      <c r="O33" s="174" t="s">
        <v>428</v>
      </c>
      <c r="P33" s="269">
        <v>40</v>
      </c>
      <c r="Q33" s="306"/>
      <c r="R33" s="176" t="s">
        <v>414</v>
      </c>
      <c r="S33" s="734">
        <v>20</v>
      </c>
      <c r="T33" s="735"/>
      <c r="U33" s="270"/>
      <c r="V33" s="177" t="s">
        <v>414</v>
      </c>
      <c r="W33" s="269">
        <v>30</v>
      </c>
      <c r="X33" s="270"/>
    </row>
    <row r="34" spans="1:24" ht="18" customHeight="1" x14ac:dyDescent="0.15">
      <c r="A34" s="736"/>
      <c r="B34" s="585" t="s">
        <v>571</v>
      </c>
      <c r="C34" s="231">
        <v>3040</v>
      </c>
      <c r="D34" s="219"/>
      <c r="E34" s="739" t="s">
        <v>29</v>
      </c>
      <c r="F34" s="741"/>
      <c r="G34" s="231">
        <v>520</v>
      </c>
      <c r="H34" s="129"/>
      <c r="I34" s="740" t="s">
        <v>34</v>
      </c>
      <c r="J34" s="740"/>
      <c r="K34" s="741"/>
      <c r="L34" s="747">
        <v>220</v>
      </c>
      <c r="M34" s="787"/>
      <c r="N34" s="133"/>
      <c r="O34" s="71"/>
      <c r="P34" s="231"/>
      <c r="Q34" s="236"/>
      <c r="R34" s="148" t="s">
        <v>33</v>
      </c>
      <c r="S34" s="747">
        <v>20</v>
      </c>
      <c r="T34" s="748"/>
      <c r="U34" s="219"/>
      <c r="V34" s="148" t="s">
        <v>33</v>
      </c>
      <c r="W34" s="231">
        <v>70</v>
      </c>
      <c r="X34" s="219"/>
    </row>
    <row r="35" spans="1:24" ht="18" customHeight="1" x14ac:dyDescent="0.15">
      <c r="A35" s="736"/>
      <c r="B35" s="310" t="s">
        <v>237</v>
      </c>
      <c r="C35" s="249" t="s">
        <v>473</v>
      </c>
      <c r="D35" s="441"/>
      <c r="E35" s="739"/>
      <c r="F35" s="741"/>
      <c r="G35" s="231"/>
      <c r="H35" s="137"/>
      <c r="I35" s="806" t="s">
        <v>489</v>
      </c>
      <c r="J35" s="819"/>
      <c r="K35" s="820"/>
      <c r="L35" s="747">
        <v>30</v>
      </c>
      <c r="M35" s="787"/>
      <c r="N35" s="133"/>
      <c r="O35" s="71"/>
      <c r="P35" s="231"/>
      <c r="Q35" s="236"/>
      <c r="R35" s="144"/>
      <c r="S35" s="747"/>
      <c r="T35" s="748"/>
      <c r="U35" s="221"/>
      <c r="V35" s="415" t="s">
        <v>491</v>
      </c>
      <c r="W35" s="231">
        <v>20</v>
      </c>
      <c r="X35" s="219"/>
    </row>
    <row r="36" spans="1:24" ht="18" customHeight="1" x14ac:dyDescent="0.15">
      <c r="A36" s="736"/>
      <c r="B36" s="569" t="s">
        <v>535</v>
      </c>
      <c r="C36" s="231">
        <v>580</v>
      </c>
      <c r="D36" s="219"/>
      <c r="E36" s="739"/>
      <c r="F36" s="741"/>
      <c r="G36" s="231"/>
      <c r="H36" s="137"/>
      <c r="I36" s="771" t="s">
        <v>536</v>
      </c>
      <c r="J36" s="740"/>
      <c r="K36" s="741"/>
      <c r="L36" s="747">
        <v>100</v>
      </c>
      <c r="M36" s="787"/>
      <c r="N36" s="133"/>
      <c r="O36" s="71"/>
      <c r="P36" s="231"/>
      <c r="Q36" s="236"/>
      <c r="R36" s="144"/>
      <c r="S36" s="747"/>
      <c r="T36" s="748"/>
      <c r="U36" s="221"/>
      <c r="V36" s="575" t="s">
        <v>537</v>
      </c>
      <c r="W36" s="231">
        <v>10</v>
      </c>
      <c r="X36" s="219"/>
    </row>
    <row r="37" spans="1:24" ht="18" customHeight="1" x14ac:dyDescent="0.15">
      <c r="A37" s="736"/>
      <c r="B37" s="144" t="s">
        <v>207</v>
      </c>
      <c r="C37" s="577" t="s">
        <v>539</v>
      </c>
      <c r="D37" s="441"/>
      <c r="E37" s="739" t="s">
        <v>223</v>
      </c>
      <c r="F37" s="741"/>
      <c r="G37" s="231">
        <v>80</v>
      </c>
      <c r="H37" s="129"/>
      <c r="I37" s="740" t="s">
        <v>231</v>
      </c>
      <c r="J37" s="740"/>
      <c r="K37" s="741"/>
      <c r="L37" s="763" t="s">
        <v>167</v>
      </c>
      <c r="M37" s="794"/>
      <c r="N37" s="240"/>
      <c r="O37" s="71"/>
      <c r="P37" s="231"/>
      <c r="Q37" s="236"/>
      <c r="R37" s="144"/>
      <c r="S37" s="747"/>
      <c r="T37" s="748"/>
      <c r="U37" s="221"/>
      <c r="V37" s="148" t="s">
        <v>231</v>
      </c>
      <c r="W37" s="577" t="s">
        <v>539</v>
      </c>
      <c r="X37" s="441"/>
    </row>
    <row r="38" spans="1:24" ht="18" customHeight="1" x14ac:dyDescent="0.15">
      <c r="A38" s="736"/>
      <c r="B38" s="144" t="s">
        <v>472</v>
      </c>
      <c r="C38" s="231">
        <v>1540</v>
      </c>
      <c r="D38" s="219"/>
      <c r="E38" s="823" t="s">
        <v>224</v>
      </c>
      <c r="F38" s="741"/>
      <c r="G38" s="231">
        <v>230</v>
      </c>
      <c r="H38" s="129"/>
      <c r="I38" s="740" t="s">
        <v>224</v>
      </c>
      <c r="J38" s="740"/>
      <c r="K38" s="741"/>
      <c r="L38" s="747">
        <v>80</v>
      </c>
      <c r="M38" s="787"/>
      <c r="N38" s="133"/>
      <c r="O38" s="71"/>
      <c r="P38" s="231"/>
      <c r="Q38" s="236"/>
      <c r="R38" s="559" t="s">
        <v>514</v>
      </c>
      <c r="S38" s="747">
        <v>10</v>
      </c>
      <c r="T38" s="748"/>
      <c r="U38" s="219"/>
      <c r="V38" s="148" t="s">
        <v>234</v>
      </c>
      <c r="W38" s="231">
        <v>30</v>
      </c>
      <c r="X38" s="219"/>
    </row>
    <row r="39" spans="1:24" ht="18" customHeight="1" x14ac:dyDescent="0.15">
      <c r="A39" s="736"/>
      <c r="B39" s="144" t="s">
        <v>208</v>
      </c>
      <c r="C39" s="249" t="s">
        <v>470</v>
      </c>
      <c r="D39" s="441"/>
      <c r="E39" s="739"/>
      <c r="F39" s="741"/>
      <c r="G39" s="231"/>
      <c r="H39" s="137"/>
      <c r="I39" s="740" t="s">
        <v>471</v>
      </c>
      <c r="J39" s="740"/>
      <c r="K39" s="741"/>
      <c r="L39" s="763" t="s">
        <v>473</v>
      </c>
      <c r="M39" s="794"/>
      <c r="N39" s="240"/>
      <c r="O39" s="71"/>
      <c r="P39" s="231"/>
      <c r="Q39" s="236"/>
      <c r="R39" s="144"/>
      <c r="S39" s="747"/>
      <c r="T39" s="748"/>
      <c r="U39" s="221"/>
      <c r="V39" s="148" t="s">
        <v>471</v>
      </c>
      <c r="W39" s="249" t="s">
        <v>167</v>
      </c>
      <c r="X39" s="441"/>
    </row>
    <row r="40" spans="1:24" ht="18" customHeight="1" x14ac:dyDescent="0.15">
      <c r="A40" s="736"/>
      <c r="B40" s="539" t="s">
        <v>485</v>
      </c>
      <c r="C40" s="231">
        <v>600</v>
      </c>
      <c r="D40" s="219"/>
      <c r="E40" s="739"/>
      <c r="F40" s="741"/>
      <c r="G40" s="231"/>
      <c r="H40" s="137"/>
      <c r="I40" s="811" t="s">
        <v>488</v>
      </c>
      <c r="J40" s="771"/>
      <c r="K40" s="812"/>
      <c r="L40" s="743">
        <v>20</v>
      </c>
      <c r="M40" s="788"/>
      <c r="N40" s="133"/>
      <c r="O40" s="71"/>
      <c r="P40" s="231"/>
      <c r="Q40" s="236"/>
      <c r="R40" s="144"/>
      <c r="S40" s="747"/>
      <c r="T40" s="748"/>
      <c r="U40" s="221"/>
      <c r="V40" s="415" t="s">
        <v>490</v>
      </c>
      <c r="W40" s="231">
        <v>10</v>
      </c>
      <c r="X40" s="503"/>
    </row>
    <row r="41" spans="1:24" ht="18" customHeight="1" x14ac:dyDescent="0.15">
      <c r="A41" s="736"/>
      <c r="B41" s="554" t="s">
        <v>374</v>
      </c>
      <c r="C41" s="249" t="s">
        <v>473</v>
      </c>
      <c r="D41" s="441"/>
      <c r="E41" s="739"/>
      <c r="F41" s="741"/>
      <c r="G41" s="231"/>
      <c r="H41" s="137"/>
      <c r="I41" s="806" t="s">
        <v>487</v>
      </c>
      <c r="J41" s="806"/>
      <c r="K41" s="807"/>
      <c r="L41" s="763" t="s">
        <v>473</v>
      </c>
      <c r="M41" s="794"/>
      <c r="N41" s="240"/>
      <c r="O41" s="71"/>
      <c r="P41" s="231"/>
      <c r="Q41" s="236"/>
      <c r="R41" s="144"/>
      <c r="S41" s="747"/>
      <c r="T41" s="748"/>
      <c r="U41" s="221"/>
      <c r="V41" s="415" t="s">
        <v>375</v>
      </c>
      <c r="W41" s="249" t="s">
        <v>473</v>
      </c>
      <c r="X41" s="441"/>
    </row>
    <row r="42" spans="1:24" ht="18" thickBot="1" x14ac:dyDescent="0.2">
      <c r="A42" s="784"/>
      <c r="B42" s="413"/>
      <c r="C42" s="267"/>
      <c r="D42" s="441"/>
      <c r="E42" s="755"/>
      <c r="F42" s="756"/>
      <c r="G42" s="267"/>
      <c r="H42" s="138"/>
      <c r="I42" s="813"/>
      <c r="J42" s="814"/>
      <c r="K42" s="815"/>
      <c r="L42" s="743"/>
      <c r="M42" s="788"/>
      <c r="N42" s="240"/>
      <c r="O42" s="85"/>
      <c r="P42" s="267"/>
      <c r="Q42" s="305"/>
      <c r="R42" s="175"/>
      <c r="S42" s="743"/>
      <c r="T42" s="744"/>
      <c r="U42" s="264"/>
      <c r="V42" s="415"/>
      <c r="W42" s="267"/>
      <c r="X42" s="502"/>
    </row>
    <row r="43" spans="1:24" s="163" customFormat="1" ht="18" customHeight="1" thickTop="1" x14ac:dyDescent="0.15">
      <c r="A43" s="469">
        <f>C43+G43+L43+P43+S43+W43</f>
        <v>8930</v>
      </c>
      <c r="B43" s="477" t="s">
        <v>9</v>
      </c>
      <c r="C43" s="454">
        <f>SUM(C33:C42)</f>
        <v>7070</v>
      </c>
      <c r="D43" s="478">
        <f>SUM(D33:D42)</f>
        <v>0</v>
      </c>
      <c r="E43" s="824" t="s">
        <v>9</v>
      </c>
      <c r="F43" s="810"/>
      <c r="G43" s="452">
        <f>SUM(G33:G38)</f>
        <v>1010</v>
      </c>
      <c r="H43" s="453">
        <f>SUM(H33:H42)</f>
        <v>0</v>
      </c>
      <c r="I43" s="809" t="s">
        <v>9</v>
      </c>
      <c r="J43" s="809"/>
      <c r="K43" s="810"/>
      <c r="L43" s="757">
        <f>SUM(L33:L42)</f>
        <v>590</v>
      </c>
      <c r="M43" s="795"/>
      <c r="N43" s="462">
        <f>SUM(N33:N42)</f>
        <v>0</v>
      </c>
      <c r="O43" s="479" t="s">
        <v>9</v>
      </c>
      <c r="P43" s="454">
        <f>SUM(P33:P42)</f>
        <v>40</v>
      </c>
      <c r="Q43" s="480">
        <f>SUM(Q33:Q42)</f>
        <v>0</v>
      </c>
      <c r="R43" s="477" t="s">
        <v>9</v>
      </c>
      <c r="S43" s="757">
        <f>SUM(S33:S38)</f>
        <v>50</v>
      </c>
      <c r="T43" s="758"/>
      <c r="U43" s="478">
        <f>SUM(U33:U42)</f>
        <v>0</v>
      </c>
      <c r="V43" s="479" t="s">
        <v>9</v>
      </c>
      <c r="W43" s="454">
        <f>SUM(W33:W42)</f>
        <v>170</v>
      </c>
      <c r="X43" s="478">
        <f>SUM(X33:X42)</f>
        <v>0</v>
      </c>
    </row>
    <row r="44" spans="1:24" s="163" customFormat="1" ht="18" customHeight="1" x14ac:dyDescent="0.15">
      <c r="A44" s="274"/>
      <c r="B44" s="275"/>
      <c r="C44" s="276"/>
      <c r="D44" s="277"/>
      <c r="E44" s="278"/>
      <c r="F44" s="279"/>
      <c r="G44" s="280"/>
      <c r="H44" s="281"/>
      <c r="I44" s="587"/>
      <c r="J44" s="588"/>
      <c r="K44" s="589"/>
      <c r="L44" s="282"/>
      <c r="M44" s="283"/>
      <c r="N44" s="284"/>
      <c r="O44" s="278"/>
      <c r="P44" s="276"/>
      <c r="Q44" s="285"/>
      <c r="R44" s="275"/>
      <c r="S44" s="282"/>
      <c r="T44" s="286"/>
      <c r="U44" s="277"/>
      <c r="V44" s="278"/>
      <c r="W44" s="276"/>
      <c r="X44" s="277"/>
    </row>
    <row r="45" spans="1:24" ht="18" customHeight="1" x14ac:dyDescent="0.15">
      <c r="A45" s="80" t="s">
        <v>20</v>
      </c>
      <c r="B45" s="82"/>
      <c r="C45" s="128"/>
      <c r="D45" s="272"/>
      <c r="E45" s="802"/>
      <c r="F45" s="804"/>
      <c r="G45" s="300"/>
      <c r="H45" s="301"/>
      <c r="I45" s="802"/>
      <c r="J45" s="803"/>
      <c r="K45" s="804"/>
      <c r="L45" s="789"/>
      <c r="M45" s="797"/>
      <c r="N45" s="243"/>
      <c r="O45" s="83"/>
      <c r="P45" s="128"/>
      <c r="Q45" s="309"/>
      <c r="R45" s="82"/>
      <c r="S45" s="789"/>
      <c r="T45" s="790"/>
      <c r="U45" s="272"/>
      <c r="V45" s="83"/>
      <c r="W45" s="128"/>
      <c r="X45" s="272"/>
    </row>
    <row r="46" spans="1:24" s="164" customFormat="1" ht="18" customHeight="1" x14ac:dyDescent="0.15">
      <c r="A46" s="287">
        <f>C46+G46+L46+P46+S46+W46</f>
        <v>31040</v>
      </c>
      <c r="B46" s="288" t="s">
        <v>9</v>
      </c>
      <c r="C46" s="263">
        <f>SUM(C10+C21+C27+C32+C43)</f>
        <v>23970</v>
      </c>
      <c r="D46" s="273">
        <f>SUM(D10+D21+D27+D32+D43)</f>
        <v>0</v>
      </c>
      <c r="E46" s="799" t="s">
        <v>9</v>
      </c>
      <c r="F46" s="801"/>
      <c r="G46" s="290">
        <f>SUM(G10+G21+G27+G32+G43)</f>
        <v>3220</v>
      </c>
      <c r="H46" s="291">
        <f>SUM(H10+H21+H27+H32+H43)</f>
        <v>0</v>
      </c>
      <c r="I46" s="799" t="s">
        <v>9</v>
      </c>
      <c r="J46" s="800"/>
      <c r="K46" s="801"/>
      <c r="L46" s="716">
        <f>SUM(L10+L21+L27+L32+L43)</f>
        <v>2480</v>
      </c>
      <c r="M46" s="793"/>
      <c r="N46" s="293">
        <f>SUM(N10+N21+N27+N32+N43)</f>
        <v>0</v>
      </c>
      <c r="O46" s="294" t="s">
        <v>9</v>
      </c>
      <c r="P46" s="263">
        <f>SUM(P10+P21+P27+P32+P43)</f>
        <v>390</v>
      </c>
      <c r="Q46" s="295">
        <f>SUM(Q10+Q21+Q27+Q32+Q43)</f>
        <v>0</v>
      </c>
      <c r="R46" s="288" t="s">
        <v>9</v>
      </c>
      <c r="S46" s="716">
        <f>SUM(S43+S32+S27+S21+S10)</f>
        <v>230</v>
      </c>
      <c r="T46" s="717"/>
      <c r="U46" s="273">
        <f>SUM(U10+U21+U27+U32+U43)</f>
        <v>0</v>
      </c>
      <c r="V46" s="294" t="s">
        <v>9</v>
      </c>
      <c r="W46" s="263">
        <f>SUM(W10+W21+W27+W32+W43)</f>
        <v>750</v>
      </c>
      <c r="X46" s="273">
        <f>SUM(X10+X21+X27+X32+X43)</f>
        <v>0</v>
      </c>
    </row>
    <row r="47" spans="1:24" ht="15" customHeight="1" x14ac:dyDescent="0.15">
      <c r="W47" s="720" t="str">
        <f>市郡別!P42</f>
        <v>2025年6月現在②</v>
      </c>
      <c r="X47" s="721"/>
    </row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ML3GIT4KQyEEbON76rrD+sqE2uCg7Y1m+zDJSlmMRENTFzWVmD9Q6itvaBAzvDgNzR4s62I63M/MBUwG/Tu+zA==" saltValue="XjSyLMMxRHckvX2aSMr48w==" spinCount="100000" sheet="1" selectLockedCells="1"/>
  <mergeCells count="188">
    <mergeCell ref="W47:X47"/>
    <mergeCell ref="T1:X1"/>
    <mergeCell ref="O1:S1"/>
    <mergeCell ref="A2:E2"/>
    <mergeCell ref="O2:S2"/>
    <mergeCell ref="M1:N1"/>
    <mergeCell ref="F2:H2"/>
    <mergeCell ref="A28:A31"/>
    <mergeCell ref="E7:F7"/>
    <mergeCell ref="E8:F8"/>
    <mergeCell ref="E9:F9"/>
    <mergeCell ref="A11:A20"/>
    <mergeCell ref="A1:E1"/>
    <mergeCell ref="F1:L1"/>
    <mergeCell ref="A6:A9"/>
    <mergeCell ref="E20:F20"/>
    <mergeCell ref="E11:F11"/>
    <mergeCell ref="A22:A26"/>
    <mergeCell ref="E27:F27"/>
    <mergeCell ref="E26:F26"/>
    <mergeCell ref="E22:F22"/>
    <mergeCell ref="E25:F25"/>
    <mergeCell ref="E12:F12"/>
    <mergeCell ref="E13:F13"/>
    <mergeCell ref="A4:A5"/>
    <mergeCell ref="E4:H4"/>
    <mergeCell ref="B4:D4"/>
    <mergeCell ref="E5:F5"/>
    <mergeCell ref="V4:X4"/>
    <mergeCell ref="I4:N4"/>
    <mergeCell ref="O4:Q4"/>
    <mergeCell ref="R4:U4"/>
    <mergeCell ref="E14:F14"/>
    <mergeCell ref="E10:F10"/>
    <mergeCell ref="E6:F6"/>
    <mergeCell ref="L10:M10"/>
    <mergeCell ref="I6:K6"/>
    <mergeCell ref="I7:K7"/>
    <mergeCell ref="I5:K5"/>
    <mergeCell ref="L13:M13"/>
    <mergeCell ref="I14:K14"/>
    <mergeCell ref="L11:M11"/>
    <mergeCell ref="L14:M14"/>
    <mergeCell ref="I13:K13"/>
    <mergeCell ref="L8:M8"/>
    <mergeCell ref="L9:M9"/>
    <mergeCell ref="E40:F40"/>
    <mergeCell ref="I2:L2"/>
    <mergeCell ref="S5:T5"/>
    <mergeCell ref="M2:N2"/>
    <mergeCell ref="T2:X2"/>
    <mergeCell ref="I8:K8"/>
    <mergeCell ref="I9:K9"/>
    <mergeCell ref="I10:K10"/>
    <mergeCell ref="I11:K11"/>
    <mergeCell ref="L12:M12"/>
    <mergeCell ref="I12:K12"/>
    <mergeCell ref="S6:T6"/>
    <mergeCell ref="S7:T7"/>
    <mergeCell ref="I30:K30"/>
    <mergeCell ref="L22:M22"/>
    <mergeCell ref="L26:M26"/>
    <mergeCell ref="L23:M23"/>
    <mergeCell ref="L24:M24"/>
    <mergeCell ref="E28:F28"/>
    <mergeCell ref="E32:F32"/>
    <mergeCell ref="E37:F37"/>
    <mergeCell ref="L5:M5"/>
    <mergeCell ref="L6:M6"/>
    <mergeCell ref="L7:M7"/>
    <mergeCell ref="E46:F46"/>
    <mergeCell ref="E42:F42"/>
    <mergeCell ref="E45:F45"/>
    <mergeCell ref="E38:F38"/>
    <mergeCell ref="E39:F39"/>
    <mergeCell ref="E30:F30"/>
    <mergeCell ref="I16:K16"/>
    <mergeCell ref="E15:F15"/>
    <mergeCell ref="E34:F34"/>
    <mergeCell ref="E21:F21"/>
    <mergeCell ref="E23:F23"/>
    <mergeCell ref="E24:F24"/>
    <mergeCell ref="E17:F17"/>
    <mergeCell ref="E16:F16"/>
    <mergeCell ref="E43:F43"/>
    <mergeCell ref="E31:F31"/>
    <mergeCell ref="E29:F29"/>
    <mergeCell ref="E36:F36"/>
    <mergeCell ref="E33:F33"/>
    <mergeCell ref="I26:K26"/>
    <mergeCell ref="I39:K39"/>
    <mergeCell ref="I41:K41"/>
    <mergeCell ref="E41:F41"/>
    <mergeCell ref="E35:F35"/>
    <mergeCell ref="L16:M16"/>
    <mergeCell ref="L17:M17"/>
    <mergeCell ref="L18:M18"/>
    <mergeCell ref="L19:M19"/>
    <mergeCell ref="E18:F18"/>
    <mergeCell ref="E19:F19"/>
    <mergeCell ref="L15:M15"/>
    <mergeCell ref="I15:K15"/>
    <mergeCell ref="L20:M20"/>
    <mergeCell ref="L21:M21"/>
    <mergeCell ref="I36:K36"/>
    <mergeCell ref="I46:K46"/>
    <mergeCell ref="I45:K45"/>
    <mergeCell ref="I29:K29"/>
    <mergeCell ref="I17:K17"/>
    <mergeCell ref="I18:K18"/>
    <mergeCell ref="I19:K19"/>
    <mergeCell ref="I23:K23"/>
    <mergeCell ref="I20:K20"/>
    <mergeCell ref="I21:K21"/>
    <mergeCell ref="I43:K43"/>
    <mergeCell ref="I40:K40"/>
    <mergeCell ref="I38:K38"/>
    <mergeCell ref="I42:K42"/>
    <mergeCell ref="I31:K31"/>
    <mergeCell ref="I32:K32"/>
    <mergeCell ref="I28:K28"/>
    <mergeCell ref="I35:K35"/>
    <mergeCell ref="I27:K27"/>
    <mergeCell ref="I22:K22"/>
    <mergeCell ref="I24:K24"/>
    <mergeCell ref="I25:K25"/>
    <mergeCell ref="I37:K37"/>
    <mergeCell ref="I33:K33"/>
    <mergeCell ref="I34:K34"/>
    <mergeCell ref="L46:M46"/>
    <mergeCell ref="L41:M41"/>
    <mergeCell ref="L25:M25"/>
    <mergeCell ref="L27:M27"/>
    <mergeCell ref="L28:M28"/>
    <mergeCell ref="L29:M29"/>
    <mergeCell ref="L40:M40"/>
    <mergeCell ref="L34:M34"/>
    <mergeCell ref="L35:M35"/>
    <mergeCell ref="L36:M36"/>
    <mergeCell ref="L38:M38"/>
    <mergeCell ref="L39:M39"/>
    <mergeCell ref="L42:M42"/>
    <mergeCell ref="L43:M43"/>
    <mergeCell ref="L45:M45"/>
    <mergeCell ref="L37:M37"/>
    <mergeCell ref="L32:M32"/>
    <mergeCell ref="L33:M33"/>
    <mergeCell ref="S33:T33"/>
    <mergeCell ref="S34:T34"/>
    <mergeCell ref="S45:T45"/>
    <mergeCell ref="S29:T29"/>
    <mergeCell ref="S30:T30"/>
    <mergeCell ref="S31:T31"/>
    <mergeCell ref="S32:T32"/>
    <mergeCell ref="S46:T46"/>
    <mergeCell ref="S35:T35"/>
    <mergeCell ref="S36:T36"/>
    <mergeCell ref="S37:T37"/>
    <mergeCell ref="S38:T38"/>
    <mergeCell ref="S39:T39"/>
    <mergeCell ref="S41:T41"/>
    <mergeCell ref="S40:T40"/>
    <mergeCell ref="S42:T42"/>
    <mergeCell ref="S43:T43"/>
    <mergeCell ref="A33:A42"/>
    <mergeCell ref="S17:T17"/>
    <mergeCell ref="S18:T18"/>
    <mergeCell ref="S19:T19"/>
    <mergeCell ref="S8:T8"/>
    <mergeCell ref="S11:T11"/>
    <mergeCell ref="S9:T9"/>
    <mergeCell ref="S10:T10"/>
    <mergeCell ref="S12:T12"/>
    <mergeCell ref="S13:T13"/>
    <mergeCell ref="S21:T21"/>
    <mergeCell ref="S20:T20"/>
    <mergeCell ref="S14:T14"/>
    <mergeCell ref="S15:T15"/>
    <mergeCell ref="S16:T16"/>
    <mergeCell ref="S22:T22"/>
    <mergeCell ref="S25:T25"/>
    <mergeCell ref="L30:M30"/>
    <mergeCell ref="L31:M31"/>
    <mergeCell ref="S23:T23"/>
    <mergeCell ref="S24:T24"/>
    <mergeCell ref="S26:T26"/>
    <mergeCell ref="S27:T27"/>
    <mergeCell ref="S28:T28"/>
  </mergeCells>
  <phoneticPr fontId="3"/>
  <dataValidations count="2">
    <dataValidation type="decimal" operator="lessThanOrEqual" allowBlank="1" showInputMessage="1" showErrorMessage="1" sqref="D6:D9 D22:D25 D28:D31 H7 H12 H31 H17 H22 H25:H26 H33:H34 H37:H38 Q6:Q7 Q12 Q17 X28:X31 Q28 Q33 X6:X9 X11:X12 X33:X42 D11:D20 D33:D42 Q22:Q26 X22:X25 X17:X19 H28:H29 H15" xr:uid="{00000000-0002-0000-0300-000000000000}">
      <formula1>C6</formula1>
    </dataValidation>
    <dataValidation type="decimal" operator="lessThanOrEqual" allowBlank="1" showInputMessage="1" showErrorMessage="1" sqref="U38 N11:N12 N33:N42 N28:N31 N22:N25 U6:U7 U12 U17 U22 U28 U33:U34 N6:N9 N14:N20" xr:uid="{00000000-0002-0000-03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X71"/>
  <sheetViews>
    <sheetView showZeros="0" zoomScale="68" zoomScaleNormal="68" zoomScaleSheetLayoutView="70" workbookViewId="0">
      <selection activeCell="D7" sqref="D7"/>
    </sheetView>
  </sheetViews>
  <sheetFormatPr defaultRowHeight="11.25" x14ac:dyDescent="0.15"/>
  <cols>
    <col min="1" max="1" width="7.625" style="27" customWidth="1"/>
    <col min="2" max="2" width="11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4.375" style="27" customWidth="1"/>
    <col min="12" max="12" width="7.625" style="27" customWidth="1"/>
    <col min="13" max="13" width="3.625" style="27" customWidth="1"/>
    <col min="14" max="14" width="11.625" style="27" customWidth="1"/>
    <col min="15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2" width="12.6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91" t="s">
        <v>77</v>
      </c>
      <c r="B1" s="691"/>
      <c r="C1" s="691"/>
      <c r="D1" s="691"/>
      <c r="E1" s="692"/>
      <c r="F1" s="700" t="s">
        <v>181</v>
      </c>
      <c r="G1" s="691"/>
      <c r="H1" s="691"/>
      <c r="I1" s="691"/>
      <c r="J1" s="691"/>
      <c r="K1" s="691"/>
      <c r="L1" s="692"/>
      <c r="M1" s="674" t="s">
        <v>334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4" ht="30" customHeight="1" x14ac:dyDescent="0.15">
      <c r="A2" s="701">
        <f>市郡別!A3</f>
        <v>0</v>
      </c>
      <c r="B2" s="701"/>
      <c r="C2" s="701"/>
      <c r="D2" s="701"/>
      <c r="E2" s="702"/>
      <c r="F2" s="685">
        <f>SUM(D48,H48,N48,Q48,U48,X48)</f>
        <v>0</v>
      </c>
      <c r="G2" s="686"/>
      <c r="H2" s="686"/>
      <c r="I2" s="687">
        <f>市郡別!P29</f>
        <v>0</v>
      </c>
      <c r="J2" s="687"/>
      <c r="K2" s="687"/>
      <c r="L2" s="688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4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 t="s">
        <v>7</v>
      </c>
      <c r="N5" s="117" t="s">
        <v>7</v>
      </c>
      <c r="O5" s="114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.95" customHeight="1" x14ac:dyDescent="0.15">
      <c r="A6" s="703" t="s">
        <v>3</v>
      </c>
      <c r="B6" s="119" t="s">
        <v>36</v>
      </c>
      <c r="C6" s="577" t="s">
        <v>456</v>
      </c>
      <c r="D6" s="367"/>
      <c r="E6" s="856" t="s">
        <v>39</v>
      </c>
      <c r="F6" s="857"/>
      <c r="G6" s="300">
        <v>1350</v>
      </c>
      <c r="H6" s="330"/>
      <c r="I6" s="836" t="s">
        <v>506</v>
      </c>
      <c r="J6" s="837"/>
      <c r="K6" s="838"/>
      <c r="L6" s="840" t="s">
        <v>456</v>
      </c>
      <c r="M6" s="841"/>
      <c r="N6" s="367"/>
      <c r="O6" s="119" t="s">
        <v>39</v>
      </c>
      <c r="P6" s="300">
        <v>160</v>
      </c>
      <c r="Q6" s="330"/>
      <c r="R6" s="119" t="s">
        <v>39</v>
      </c>
      <c r="S6" s="848">
        <v>450</v>
      </c>
      <c r="T6" s="849"/>
      <c r="U6" s="315"/>
      <c r="V6" s="557" t="s">
        <v>506</v>
      </c>
      <c r="W6" s="577" t="s">
        <v>456</v>
      </c>
      <c r="X6" s="584"/>
    </row>
    <row r="7" spans="1:24" ht="33" customHeight="1" x14ac:dyDescent="0.15">
      <c r="A7" s="704"/>
      <c r="B7" s="537" t="s">
        <v>581</v>
      </c>
      <c r="C7" s="316">
        <v>1610</v>
      </c>
      <c r="D7" s="315"/>
      <c r="E7" s="670"/>
      <c r="F7" s="665"/>
      <c r="G7" s="316"/>
      <c r="H7" s="331"/>
      <c r="I7" s="839" t="s">
        <v>507</v>
      </c>
      <c r="J7" s="670"/>
      <c r="K7" s="665"/>
      <c r="L7" s="713">
        <v>80</v>
      </c>
      <c r="M7" s="714"/>
      <c r="N7" s="332"/>
      <c r="O7" s="120"/>
      <c r="P7" s="316"/>
      <c r="Q7" s="331"/>
      <c r="R7" s="120"/>
      <c r="S7" s="713"/>
      <c r="T7" s="714"/>
      <c r="U7" s="324"/>
      <c r="V7" s="558" t="s">
        <v>507</v>
      </c>
      <c r="W7" s="316">
        <v>50</v>
      </c>
      <c r="X7" s="330"/>
    </row>
    <row r="8" spans="1:24" ht="18.95" customHeight="1" x14ac:dyDescent="0.15">
      <c r="A8" s="704"/>
      <c r="B8" s="120" t="s">
        <v>37</v>
      </c>
      <c r="C8" s="316">
        <v>6470</v>
      </c>
      <c r="D8" s="315"/>
      <c r="E8" s="670"/>
      <c r="F8" s="665"/>
      <c r="G8" s="316"/>
      <c r="H8" s="331"/>
      <c r="I8" s="671" t="s">
        <v>508</v>
      </c>
      <c r="J8" s="670"/>
      <c r="K8" s="665"/>
      <c r="L8" s="713">
        <v>330</v>
      </c>
      <c r="M8" s="714"/>
      <c r="N8" s="332"/>
      <c r="O8" s="120"/>
      <c r="P8" s="316"/>
      <c r="Q8" s="331"/>
      <c r="R8" s="120"/>
      <c r="S8" s="713"/>
      <c r="T8" s="714"/>
      <c r="U8" s="324"/>
      <c r="V8" s="412" t="s">
        <v>508</v>
      </c>
      <c r="W8" s="316">
        <v>220</v>
      </c>
      <c r="X8" s="330"/>
    </row>
    <row r="9" spans="1:24" ht="18.95" customHeight="1" x14ac:dyDescent="0.15">
      <c r="A9" s="704"/>
      <c r="B9" s="120" t="s">
        <v>38</v>
      </c>
      <c r="C9" s="445" t="s">
        <v>456</v>
      </c>
      <c r="D9" s="504"/>
      <c r="E9" s="670"/>
      <c r="F9" s="665"/>
      <c r="G9" s="316"/>
      <c r="H9" s="331"/>
      <c r="I9" s="664"/>
      <c r="J9" s="670"/>
      <c r="K9" s="665"/>
      <c r="L9" s="713"/>
      <c r="M9" s="714"/>
      <c r="N9" s="339"/>
      <c r="O9" s="120"/>
      <c r="P9" s="316"/>
      <c r="Q9" s="331"/>
      <c r="R9" s="120"/>
      <c r="S9" s="713"/>
      <c r="T9" s="714"/>
      <c r="U9" s="324"/>
      <c r="V9" s="124"/>
      <c r="W9" s="316"/>
      <c r="X9" s="331"/>
    </row>
    <row r="10" spans="1:24" ht="18.95" customHeight="1" x14ac:dyDescent="0.15">
      <c r="A10" s="704"/>
      <c r="B10" s="421" t="s">
        <v>386</v>
      </c>
      <c r="C10" s="316" t="s">
        <v>482</v>
      </c>
      <c r="D10" s="504"/>
      <c r="E10" s="670"/>
      <c r="F10" s="665"/>
      <c r="G10" s="316"/>
      <c r="H10" s="331"/>
      <c r="I10" s="664"/>
      <c r="J10" s="670"/>
      <c r="K10" s="665"/>
      <c r="L10" s="713"/>
      <c r="M10" s="714"/>
      <c r="N10" s="339"/>
      <c r="O10" s="120"/>
      <c r="P10" s="316"/>
      <c r="Q10" s="331"/>
      <c r="R10" s="120"/>
      <c r="S10" s="713"/>
      <c r="T10" s="714"/>
      <c r="U10" s="324"/>
      <c r="V10" s="124"/>
      <c r="W10" s="316"/>
      <c r="X10" s="331"/>
    </row>
    <row r="11" spans="1:24" ht="18.95" customHeight="1" x14ac:dyDescent="0.15">
      <c r="A11" s="704"/>
      <c r="B11" s="148" t="s">
        <v>238</v>
      </c>
      <c r="C11" s="297">
        <v>1740</v>
      </c>
      <c r="D11" s="315"/>
      <c r="E11" s="771" t="s">
        <v>627</v>
      </c>
      <c r="F11" s="741"/>
      <c r="G11" s="297">
        <v>40</v>
      </c>
      <c r="H11" s="332"/>
      <c r="I11" s="823" t="s">
        <v>628</v>
      </c>
      <c r="J11" s="740"/>
      <c r="K11" s="741"/>
      <c r="L11" s="858">
        <v>260</v>
      </c>
      <c r="M11" s="859"/>
      <c r="N11" s="332"/>
      <c r="O11" s="148"/>
      <c r="P11" s="297"/>
      <c r="Q11" s="331"/>
      <c r="R11" s="148"/>
      <c r="S11" s="858"/>
      <c r="T11" s="859"/>
      <c r="U11" s="324"/>
      <c r="V11" s="602" t="s">
        <v>628</v>
      </c>
      <c r="W11" s="297">
        <v>40</v>
      </c>
      <c r="X11" s="332"/>
    </row>
    <row r="12" spans="1:24" ht="18.95" customHeight="1" x14ac:dyDescent="0.15">
      <c r="A12" s="704"/>
      <c r="B12" s="148" t="s">
        <v>239</v>
      </c>
      <c r="C12" s="297">
        <v>1820</v>
      </c>
      <c r="D12" s="315"/>
      <c r="E12" s="771" t="s">
        <v>629</v>
      </c>
      <c r="F12" s="741"/>
      <c r="G12" s="297">
        <v>80</v>
      </c>
      <c r="H12" s="332"/>
      <c r="I12" s="823" t="s">
        <v>565</v>
      </c>
      <c r="J12" s="740"/>
      <c r="K12" s="741"/>
      <c r="L12" s="858">
        <v>60</v>
      </c>
      <c r="M12" s="859"/>
      <c r="N12" s="332"/>
      <c r="O12" s="575" t="s">
        <v>629</v>
      </c>
      <c r="P12" s="297">
        <v>30</v>
      </c>
      <c r="Q12" s="332"/>
      <c r="R12" s="575" t="s">
        <v>632</v>
      </c>
      <c r="S12" s="858">
        <v>40</v>
      </c>
      <c r="T12" s="859"/>
      <c r="U12" s="315"/>
      <c r="V12" s="575" t="s">
        <v>630</v>
      </c>
      <c r="W12" s="297">
        <v>40</v>
      </c>
      <c r="X12" s="332"/>
    </row>
    <row r="13" spans="1:24" ht="18.95" customHeight="1" thickBot="1" x14ac:dyDescent="0.2">
      <c r="A13" s="704"/>
      <c r="B13" s="149" t="s">
        <v>240</v>
      </c>
      <c r="C13" s="318">
        <v>1370</v>
      </c>
      <c r="D13" s="315"/>
      <c r="E13" s="780" t="s">
        <v>250</v>
      </c>
      <c r="F13" s="756"/>
      <c r="G13" s="318">
        <v>70</v>
      </c>
      <c r="H13" s="334"/>
      <c r="I13" s="755" t="s">
        <v>251</v>
      </c>
      <c r="J13" s="780"/>
      <c r="K13" s="756"/>
      <c r="L13" s="868">
        <v>80</v>
      </c>
      <c r="M13" s="869"/>
      <c r="N13" s="334"/>
      <c r="O13" s="149"/>
      <c r="P13" s="318"/>
      <c r="Q13" s="342"/>
      <c r="R13" s="149"/>
      <c r="S13" s="864"/>
      <c r="T13" s="865"/>
      <c r="U13" s="346"/>
      <c r="V13" s="603" t="s">
        <v>631</v>
      </c>
      <c r="W13" s="318">
        <v>30</v>
      </c>
      <c r="X13" s="334"/>
    </row>
    <row r="14" spans="1:24" s="163" customFormat="1" ht="18" customHeight="1" thickTop="1" x14ac:dyDescent="0.15">
      <c r="A14" s="469">
        <f>C14+G14+L14+P14+S14+W14</f>
        <v>16420</v>
      </c>
      <c r="B14" s="451" t="s">
        <v>9</v>
      </c>
      <c r="C14" s="452">
        <f>SUM(C6:C13)</f>
        <v>13010</v>
      </c>
      <c r="D14" s="453">
        <f>SUM(D6:D13)</f>
        <v>0</v>
      </c>
      <c r="E14" s="845" t="s">
        <v>9</v>
      </c>
      <c r="F14" s="846"/>
      <c r="G14" s="452">
        <f>SUM(G6:G13)</f>
        <v>1540</v>
      </c>
      <c r="H14" s="508">
        <f>SUM(H6:H13)</f>
        <v>0</v>
      </c>
      <c r="I14" s="863" t="s">
        <v>9</v>
      </c>
      <c r="J14" s="845"/>
      <c r="K14" s="846"/>
      <c r="L14" s="866">
        <f>SUM(L6:L13)</f>
        <v>810</v>
      </c>
      <c r="M14" s="867"/>
      <c r="N14" s="456">
        <f>SUM(N6:N13)</f>
        <v>0</v>
      </c>
      <c r="O14" s="470" t="s">
        <v>9</v>
      </c>
      <c r="P14" s="452">
        <f>SUM(P6:P13)</f>
        <v>190</v>
      </c>
      <c r="Q14" s="471">
        <f>SUM(Q6:Q13)</f>
        <v>0</v>
      </c>
      <c r="R14" s="470" t="s">
        <v>9</v>
      </c>
      <c r="S14" s="757">
        <f>SUM(S6:S13)</f>
        <v>490</v>
      </c>
      <c r="T14" s="795"/>
      <c r="U14" s="460">
        <f>SUM(U6:U13)</f>
        <v>0</v>
      </c>
      <c r="V14" s="472" t="s">
        <v>9</v>
      </c>
      <c r="W14" s="452">
        <f>SUM(W6:W13)</f>
        <v>380</v>
      </c>
      <c r="X14" s="471">
        <f>SUM(X6:X13)</f>
        <v>0</v>
      </c>
    </row>
    <row r="15" spans="1:24" ht="18.95" customHeight="1" x14ac:dyDescent="0.15">
      <c r="A15" s="410"/>
      <c r="B15" s="177" t="s">
        <v>241</v>
      </c>
      <c r="C15" s="322">
        <v>1480</v>
      </c>
      <c r="D15" s="323"/>
      <c r="E15" s="847" t="s">
        <v>613</v>
      </c>
      <c r="F15" s="754"/>
      <c r="G15" s="322">
        <v>120</v>
      </c>
      <c r="H15" s="336"/>
      <c r="I15" s="772" t="s">
        <v>252</v>
      </c>
      <c r="J15" s="753"/>
      <c r="K15" s="754"/>
      <c r="L15" s="894">
        <v>50</v>
      </c>
      <c r="M15" s="895"/>
      <c r="N15" s="336"/>
      <c r="O15" s="87"/>
      <c r="P15" s="186"/>
      <c r="Q15" s="155"/>
      <c r="R15" s="36"/>
      <c r="S15" s="860"/>
      <c r="T15" s="861"/>
      <c r="U15" s="193"/>
      <c r="V15" s="142" t="s">
        <v>256</v>
      </c>
      <c r="W15" s="322">
        <v>20</v>
      </c>
      <c r="X15" s="336"/>
    </row>
    <row r="16" spans="1:24" ht="18.95" customHeight="1" x14ac:dyDescent="0.15">
      <c r="A16" s="93" t="s">
        <v>107</v>
      </c>
      <c r="B16" s="148"/>
      <c r="C16" s="297"/>
      <c r="D16" s="324"/>
      <c r="E16" s="740"/>
      <c r="F16" s="741"/>
      <c r="G16" s="297"/>
      <c r="H16" s="331"/>
      <c r="I16" s="823" t="s">
        <v>419</v>
      </c>
      <c r="J16" s="740"/>
      <c r="K16" s="741"/>
      <c r="L16" s="713" t="s">
        <v>618</v>
      </c>
      <c r="M16" s="714"/>
      <c r="N16" s="367"/>
      <c r="O16" s="73"/>
      <c r="P16" s="152"/>
      <c r="Q16" s="156"/>
      <c r="R16" s="30"/>
      <c r="S16" s="854"/>
      <c r="T16" s="862"/>
      <c r="U16" s="160"/>
      <c r="V16" s="113"/>
      <c r="W16" s="297"/>
      <c r="X16" s="331"/>
    </row>
    <row r="17" spans="1:24" ht="18.95" customHeight="1" x14ac:dyDescent="0.15">
      <c r="A17" s="904" t="s">
        <v>389</v>
      </c>
      <c r="B17" s="148" t="s">
        <v>242</v>
      </c>
      <c r="C17" s="152" t="s">
        <v>459</v>
      </c>
      <c r="D17" s="367"/>
      <c r="E17" s="740"/>
      <c r="F17" s="741"/>
      <c r="G17" s="297"/>
      <c r="H17" s="331"/>
      <c r="I17" s="739" t="s">
        <v>462</v>
      </c>
      <c r="J17" s="740"/>
      <c r="K17" s="741"/>
      <c r="L17" s="858">
        <v>30</v>
      </c>
      <c r="M17" s="859"/>
      <c r="N17" s="332"/>
      <c r="O17" s="73"/>
      <c r="P17" s="152"/>
      <c r="Q17" s="156"/>
      <c r="R17" s="30"/>
      <c r="S17" s="854"/>
      <c r="T17" s="862"/>
      <c r="U17" s="160"/>
      <c r="V17" s="113"/>
      <c r="W17" s="297"/>
      <c r="X17" s="331"/>
    </row>
    <row r="18" spans="1:24" ht="18.95" customHeight="1" x14ac:dyDescent="0.15">
      <c r="A18" s="904"/>
      <c r="B18" s="148"/>
      <c r="C18" s="249"/>
      <c r="D18" s="367"/>
      <c r="E18" s="740"/>
      <c r="F18" s="741"/>
      <c r="G18" s="297"/>
      <c r="H18" s="331"/>
      <c r="I18" s="900" t="s">
        <v>424</v>
      </c>
      <c r="J18" s="901"/>
      <c r="K18" s="902"/>
      <c r="L18" s="713" t="s">
        <v>618</v>
      </c>
      <c r="M18" s="714"/>
      <c r="N18" s="367"/>
      <c r="O18" s="73"/>
      <c r="P18" s="152"/>
      <c r="Q18" s="156"/>
      <c r="R18" s="30"/>
      <c r="S18" s="854"/>
      <c r="T18" s="862"/>
      <c r="U18" s="160"/>
      <c r="V18" s="113"/>
      <c r="W18" s="297"/>
      <c r="X18" s="331"/>
    </row>
    <row r="19" spans="1:24" ht="18.95" customHeight="1" x14ac:dyDescent="0.15">
      <c r="A19" s="904"/>
      <c r="B19" s="419" t="s">
        <v>383</v>
      </c>
      <c r="C19" s="152" t="s">
        <v>459</v>
      </c>
      <c r="D19" s="367"/>
      <c r="E19" s="740"/>
      <c r="F19" s="741"/>
      <c r="G19" s="297"/>
      <c r="H19" s="331"/>
      <c r="I19" s="739"/>
      <c r="J19" s="740"/>
      <c r="K19" s="741"/>
      <c r="L19" s="858"/>
      <c r="M19" s="859"/>
      <c r="N19" s="339"/>
      <c r="O19" s="73"/>
      <c r="P19" s="152"/>
      <c r="Q19" s="156"/>
      <c r="R19" s="30"/>
      <c r="S19" s="854"/>
      <c r="T19" s="862"/>
      <c r="U19" s="160"/>
      <c r="V19" s="420" t="s">
        <v>480</v>
      </c>
      <c r="W19" s="249" t="s">
        <v>473</v>
      </c>
      <c r="X19" s="449"/>
    </row>
    <row r="20" spans="1:24" ht="18.95" customHeight="1" x14ac:dyDescent="0.15">
      <c r="A20" s="904"/>
      <c r="B20" s="148" t="s">
        <v>243</v>
      </c>
      <c r="C20" s="297">
        <v>250</v>
      </c>
      <c r="D20" s="317"/>
      <c r="E20" s="740"/>
      <c r="F20" s="741"/>
      <c r="G20" s="297"/>
      <c r="H20" s="331"/>
      <c r="I20" s="739" t="s">
        <v>253</v>
      </c>
      <c r="J20" s="740"/>
      <c r="K20" s="741"/>
      <c r="L20" s="858">
        <v>10</v>
      </c>
      <c r="M20" s="859"/>
      <c r="N20" s="332"/>
      <c r="O20" s="73"/>
      <c r="P20" s="152"/>
      <c r="Q20" s="156"/>
      <c r="R20" s="30"/>
      <c r="S20" s="854"/>
      <c r="T20" s="862"/>
      <c r="U20" s="160"/>
      <c r="V20" s="113" t="s">
        <v>257</v>
      </c>
      <c r="W20" s="249" t="s">
        <v>167</v>
      </c>
      <c r="X20" s="449"/>
    </row>
    <row r="21" spans="1:24" ht="18.95" customHeight="1" x14ac:dyDescent="0.15">
      <c r="A21" s="904"/>
      <c r="B21" s="148" t="s">
        <v>244</v>
      </c>
      <c r="C21" s="297">
        <v>660</v>
      </c>
      <c r="D21" s="317"/>
      <c r="E21" s="771" t="s">
        <v>614</v>
      </c>
      <c r="F21" s="741"/>
      <c r="G21" s="297">
        <v>50</v>
      </c>
      <c r="H21" s="332"/>
      <c r="I21" s="739" t="s">
        <v>254</v>
      </c>
      <c r="J21" s="740"/>
      <c r="K21" s="741"/>
      <c r="L21" s="858">
        <v>20</v>
      </c>
      <c r="M21" s="859"/>
      <c r="N21" s="332"/>
      <c r="O21" s="73"/>
      <c r="P21" s="152"/>
      <c r="Q21" s="156"/>
      <c r="R21" s="30"/>
      <c r="S21" s="854"/>
      <c r="T21" s="862"/>
      <c r="U21" s="160"/>
      <c r="V21" s="113" t="s">
        <v>254</v>
      </c>
      <c r="W21" s="297">
        <v>20</v>
      </c>
      <c r="X21" s="332"/>
    </row>
    <row r="22" spans="1:24" ht="18.95" customHeight="1" x14ac:dyDescent="0.15">
      <c r="A22" s="93" t="s">
        <v>63</v>
      </c>
      <c r="B22" s="148" t="s">
        <v>245</v>
      </c>
      <c r="C22" s="297">
        <v>70</v>
      </c>
      <c r="D22" s="317"/>
      <c r="E22" s="740"/>
      <c r="F22" s="741"/>
      <c r="G22" s="297"/>
      <c r="H22" s="331"/>
      <c r="I22" s="739"/>
      <c r="J22" s="740"/>
      <c r="K22" s="741"/>
      <c r="L22" s="858"/>
      <c r="M22" s="859"/>
      <c r="N22" s="339"/>
      <c r="O22" s="73"/>
      <c r="P22" s="152"/>
      <c r="Q22" s="156"/>
      <c r="R22" s="30"/>
      <c r="S22" s="854"/>
      <c r="T22" s="862"/>
      <c r="U22" s="160"/>
      <c r="V22" s="113"/>
      <c r="W22" s="297"/>
      <c r="X22" s="331"/>
    </row>
    <row r="23" spans="1:24" ht="18.95" customHeight="1" thickBot="1" x14ac:dyDescent="0.2">
      <c r="A23" s="94"/>
      <c r="B23" s="149"/>
      <c r="C23" s="250"/>
      <c r="D23" s="367"/>
      <c r="E23" s="780"/>
      <c r="F23" s="756"/>
      <c r="G23" s="318"/>
      <c r="H23" s="337"/>
      <c r="I23" s="755"/>
      <c r="J23" s="780"/>
      <c r="K23" s="756"/>
      <c r="L23" s="888"/>
      <c r="M23" s="889"/>
      <c r="N23" s="447"/>
      <c r="O23" s="77"/>
      <c r="P23" s="153"/>
      <c r="Q23" s="157"/>
      <c r="R23" s="89"/>
      <c r="S23" s="898"/>
      <c r="T23" s="899"/>
      <c r="U23" s="161"/>
      <c r="V23" s="141"/>
      <c r="W23" s="318"/>
      <c r="X23" s="337"/>
    </row>
    <row r="24" spans="1:24" s="163" customFormat="1" ht="18" customHeight="1" thickTop="1" x14ac:dyDescent="0.15">
      <c r="A24" s="469">
        <f>SUM(C24+G24+L24+P24+S24+W24)</f>
        <v>2780</v>
      </c>
      <c r="B24" s="470" t="s">
        <v>9</v>
      </c>
      <c r="C24" s="452">
        <f>SUM(C15:C23)</f>
        <v>2460</v>
      </c>
      <c r="D24" s="473">
        <f>SUM(D15:D23)</f>
        <v>0</v>
      </c>
      <c r="E24" s="845" t="s">
        <v>9</v>
      </c>
      <c r="F24" s="846"/>
      <c r="G24" s="452">
        <f>SUM(G15:G23)</f>
        <v>170</v>
      </c>
      <c r="H24" s="508">
        <f>SUM(H15:H23)</f>
        <v>0</v>
      </c>
      <c r="I24" s="863" t="s">
        <v>9</v>
      </c>
      <c r="J24" s="845"/>
      <c r="K24" s="846"/>
      <c r="L24" s="866">
        <f>SUM(L15:L23)</f>
        <v>110</v>
      </c>
      <c r="M24" s="867"/>
      <c r="N24" s="456">
        <f>SUM(N15:N18,N20:N21,N23)</f>
        <v>0</v>
      </c>
      <c r="O24" s="474"/>
      <c r="P24" s="454"/>
      <c r="Q24" s="450"/>
      <c r="R24" s="475"/>
      <c r="S24" s="757"/>
      <c r="T24" s="795"/>
      <c r="U24" s="476"/>
      <c r="V24" s="472" t="s">
        <v>9</v>
      </c>
      <c r="W24" s="452">
        <f>SUM(W15:W23)</f>
        <v>40</v>
      </c>
      <c r="X24" s="471">
        <f>SUM(X15:X23)</f>
        <v>0</v>
      </c>
    </row>
    <row r="25" spans="1:24" ht="17.45" hidden="1" customHeight="1" x14ac:dyDescent="0.2">
      <c r="A25" s="34"/>
      <c r="B25" s="85"/>
      <c r="C25" s="320"/>
      <c r="D25" s="321"/>
      <c r="E25" s="891"/>
      <c r="F25" s="891"/>
      <c r="G25" s="320"/>
      <c r="H25" s="335"/>
      <c r="I25" s="890"/>
      <c r="J25" s="891"/>
      <c r="K25" s="891"/>
      <c r="L25" s="320"/>
      <c r="M25" s="892"/>
      <c r="N25" s="893"/>
      <c r="O25" s="85"/>
      <c r="P25" s="185"/>
      <c r="Q25" s="185"/>
      <c r="R25" s="35"/>
      <c r="S25" s="905"/>
      <c r="T25" s="905"/>
      <c r="U25" s="194"/>
      <c r="V25" s="84"/>
      <c r="W25" s="320"/>
      <c r="X25" s="335"/>
    </row>
    <row r="26" spans="1:24" ht="18.95" customHeight="1" x14ac:dyDescent="0.15">
      <c r="A26" s="769" t="s">
        <v>127</v>
      </c>
      <c r="B26" s="174" t="s">
        <v>246</v>
      </c>
      <c r="C26" s="298">
        <v>320</v>
      </c>
      <c r="D26" s="325"/>
      <c r="E26" s="753"/>
      <c r="F26" s="754"/>
      <c r="G26" s="298"/>
      <c r="H26" s="509"/>
      <c r="I26" s="772"/>
      <c r="J26" s="753"/>
      <c r="K26" s="754"/>
      <c r="L26" s="896"/>
      <c r="M26" s="897"/>
      <c r="N26" s="338"/>
      <c r="O26" s="424"/>
      <c r="P26" s="178"/>
      <c r="Q26" s="190"/>
      <c r="R26" s="31"/>
      <c r="S26" s="860"/>
      <c r="T26" s="870"/>
      <c r="U26" s="195"/>
      <c r="V26" s="176"/>
      <c r="W26" s="298"/>
      <c r="X26" s="347"/>
    </row>
    <row r="27" spans="1:24" ht="18.95" customHeight="1" x14ac:dyDescent="0.15">
      <c r="A27" s="736"/>
      <c r="B27" s="112" t="s">
        <v>247</v>
      </c>
      <c r="C27" s="297">
        <v>2790</v>
      </c>
      <c r="D27" s="326"/>
      <c r="E27" s="740"/>
      <c r="F27" s="741"/>
      <c r="G27" s="297"/>
      <c r="H27" s="331"/>
      <c r="I27" s="739" t="s">
        <v>255</v>
      </c>
      <c r="J27" s="740"/>
      <c r="K27" s="741"/>
      <c r="L27" s="858">
        <v>550</v>
      </c>
      <c r="M27" s="859"/>
      <c r="N27" s="332"/>
      <c r="O27" s="71"/>
      <c r="P27" s="152"/>
      <c r="Q27" s="184"/>
      <c r="R27" s="29"/>
      <c r="S27" s="854"/>
      <c r="T27" s="855"/>
      <c r="U27" s="160"/>
      <c r="V27" s="144" t="s">
        <v>258</v>
      </c>
      <c r="W27" s="297">
        <v>80</v>
      </c>
      <c r="X27" s="333"/>
    </row>
    <row r="28" spans="1:24" ht="18.95" customHeight="1" x14ac:dyDescent="0.15">
      <c r="A28" s="736"/>
      <c r="B28" s="112" t="s">
        <v>248</v>
      </c>
      <c r="C28" s="528" t="s">
        <v>457</v>
      </c>
      <c r="D28" s="529"/>
      <c r="E28" s="740" t="s">
        <v>41</v>
      </c>
      <c r="F28" s="741"/>
      <c r="G28" s="297">
        <v>230</v>
      </c>
      <c r="H28" s="332"/>
      <c r="I28" s="739"/>
      <c r="J28" s="740"/>
      <c r="K28" s="741"/>
      <c r="L28" s="858"/>
      <c r="M28" s="859"/>
      <c r="N28" s="339"/>
      <c r="O28" s="71"/>
      <c r="P28" s="152"/>
      <c r="Q28" s="184"/>
      <c r="R28" s="29"/>
      <c r="S28" s="854"/>
      <c r="T28" s="855"/>
      <c r="U28" s="160"/>
      <c r="V28" s="144"/>
      <c r="W28" s="297"/>
      <c r="X28" s="348"/>
    </row>
    <row r="29" spans="1:24" ht="18.95" customHeight="1" x14ac:dyDescent="0.15">
      <c r="A29" s="736"/>
      <c r="B29" s="112" t="s">
        <v>249</v>
      </c>
      <c r="C29" s="528" t="s">
        <v>457</v>
      </c>
      <c r="D29" s="529"/>
      <c r="E29" s="740"/>
      <c r="F29" s="741"/>
      <c r="G29" s="297"/>
      <c r="H29" s="331"/>
      <c r="I29" s="739"/>
      <c r="J29" s="740"/>
      <c r="K29" s="741"/>
      <c r="L29" s="858"/>
      <c r="M29" s="859"/>
      <c r="N29" s="339"/>
      <c r="O29" s="71"/>
      <c r="P29" s="152"/>
      <c r="Q29" s="184"/>
      <c r="R29" s="29"/>
      <c r="S29" s="854"/>
      <c r="T29" s="855"/>
      <c r="U29" s="160"/>
      <c r="V29" s="144"/>
      <c r="W29" s="297"/>
      <c r="X29" s="348"/>
    </row>
    <row r="30" spans="1:24" ht="18.95" customHeight="1" thickBot="1" x14ac:dyDescent="0.2">
      <c r="A30" s="736"/>
      <c r="B30" s="143" t="s">
        <v>40</v>
      </c>
      <c r="C30" s="318">
        <v>530</v>
      </c>
      <c r="D30" s="326"/>
      <c r="E30" s="780"/>
      <c r="F30" s="756"/>
      <c r="G30" s="318"/>
      <c r="H30" s="337"/>
      <c r="I30" s="755" t="s">
        <v>40</v>
      </c>
      <c r="J30" s="780"/>
      <c r="K30" s="756"/>
      <c r="L30" s="868">
        <v>60</v>
      </c>
      <c r="M30" s="869"/>
      <c r="N30" s="334"/>
      <c r="O30" s="407"/>
      <c r="P30" s="153"/>
      <c r="Q30" s="183"/>
      <c r="R30" s="88"/>
      <c r="S30" s="898"/>
      <c r="T30" s="903"/>
      <c r="U30" s="161"/>
      <c r="V30" s="145"/>
      <c r="W30" s="318"/>
      <c r="X30" s="349"/>
    </row>
    <row r="31" spans="1:24" s="163" customFormat="1" ht="18" customHeight="1" thickTop="1" x14ac:dyDescent="0.15">
      <c r="A31" s="469">
        <f>SUM(C31+G31+L31+P31+S31+W31)</f>
        <v>4560</v>
      </c>
      <c r="B31" s="470" t="s">
        <v>9</v>
      </c>
      <c r="C31" s="452">
        <f>SUM(C26:C30)</f>
        <v>3640</v>
      </c>
      <c r="D31" s="473">
        <f>SUM(D26:D30)</f>
        <v>0</v>
      </c>
      <c r="E31" s="845" t="s">
        <v>9</v>
      </c>
      <c r="F31" s="846"/>
      <c r="G31" s="452">
        <f>SUM(G26:G30)</f>
        <v>230</v>
      </c>
      <c r="H31" s="508">
        <f>SUM(H26:H30)</f>
        <v>0</v>
      </c>
      <c r="I31" s="863" t="s">
        <v>9</v>
      </c>
      <c r="J31" s="845"/>
      <c r="K31" s="846"/>
      <c r="L31" s="866">
        <f>SUM(L26:L30)</f>
        <v>610</v>
      </c>
      <c r="M31" s="867"/>
      <c r="N31" s="456">
        <f>SUM(N27,N30)</f>
        <v>0</v>
      </c>
      <c r="O31" s="474"/>
      <c r="P31" s="454"/>
      <c r="Q31" s="450"/>
      <c r="R31" s="475"/>
      <c r="S31" s="757">
        <f>SUM(S26:S30)</f>
        <v>0</v>
      </c>
      <c r="T31" s="795"/>
      <c r="U31" s="476">
        <f>SUM(U26:U30)</f>
        <v>0</v>
      </c>
      <c r="V31" s="472" t="s">
        <v>9</v>
      </c>
      <c r="W31" s="452">
        <f>SUM(W26:W30)</f>
        <v>80</v>
      </c>
      <c r="X31" s="471">
        <f>SUM(X26:X30)</f>
        <v>0</v>
      </c>
    </row>
    <row r="32" spans="1:24" ht="17.45" customHeight="1" x14ac:dyDescent="0.15">
      <c r="A32" s="1"/>
      <c r="B32" s="33"/>
      <c r="C32" s="300"/>
      <c r="D32" s="302"/>
      <c r="E32" s="842"/>
      <c r="F32" s="844"/>
      <c r="G32" s="300"/>
      <c r="H32" s="338"/>
      <c r="I32" s="842"/>
      <c r="J32" s="843"/>
      <c r="K32" s="844"/>
      <c r="L32" s="840"/>
      <c r="M32" s="841"/>
      <c r="N32" s="338"/>
      <c r="O32" s="33"/>
      <c r="P32" s="154"/>
      <c r="Q32" s="179"/>
      <c r="R32" s="33"/>
      <c r="S32" s="852"/>
      <c r="T32" s="853"/>
      <c r="U32" s="162"/>
      <c r="V32" s="32"/>
      <c r="W32" s="300"/>
      <c r="X32" s="350"/>
    </row>
    <row r="33" spans="1:24" ht="17.45" customHeight="1" x14ac:dyDescent="0.15">
      <c r="A33" s="1"/>
      <c r="B33" s="33"/>
      <c r="C33" s="300"/>
      <c r="D33" s="302"/>
      <c r="E33" s="881"/>
      <c r="F33" s="883"/>
      <c r="G33" s="300"/>
      <c r="H33" s="339"/>
      <c r="I33" s="881"/>
      <c r="J33" s="882"/>
      <c r="K33" s="883"/>
      <c r="L33" s="713"/>
      <c r="M33" s="714"/>
      <c r="N33" s="339"/>
      <c r="O33" s="33"/>
      <c r="P33" s="154"/>
      <c r="Q33" s="179"/>
      <c r="R33" s="33"/>
      <c r="S33" s="850"/>
      <c r="T33" s="851"/>
      <c r="U33" s="162"/>
      <c r="V33" s="32"/>
      <c r="W33" s="300"/>
      <c r="X33" s="350"/>
    </row>
    <row r="34" spans="1:24" ht="17.45" customHeight="1" x14ac:dyDescent="0.15">
      <c r="A34" s="1"/>
      <c r="B34" s="38"/>
      <c r="C34" s="316"/>
      <c r="D34" s="327"/>
      <c r="E34" s="881"/>
      <c r="F34" s="883"/>
      <c r="G34" s="316"/>
      <c r="H34" s="339"/>
      <c r="I34" s="881"/>
      <c r="J34" s="882"/>
      <c r="K34" s="883"/>
      <c r="L34" s="713"/>
      <c r="M34" s="714"/>
      <c r="N34" s="339"/>
      <c r="O34" s="38"/>
      <c r="P34" s="150"/>
      <c r="Q34" s="182"/>
      <c r="R34" s="38"/>
      <c r="S34" s="850"/>
      <c r="T34" s="851"/>
      <c r="U34" s="196"/>
      <c r="V34" s="37"/>
      <c r="W34" s="316"/>
      <c r="X34" s="348"/>
    </row>
    <row r="35" spans="1:24" ht="17.45" customHeight="1" x14ac:dyDescent="0.15">
      <c r="A35" s="1"/>
      <c r="B35" s="38"/>
      <c r="C35" s="316"/>
      <c r="D35" s="327"/>
      <c r="E35" s="881"/>
      <c r="F35" s="883"/>
      <c r="G35" s="316"/>
      <c r="H35" s="339"/>
      <c r="I35" s="881"/>
      <c r="J35" s="882"/>
      <c r="K35" s="883"/>
      <c r="L35" s="713"/>
      <c r="M35" s="714"/>
      <c r="N35" s="339"/>
      <c r="O35" s="38"/>
      <c r="P35" s="150"/>
      <c r="Q35" s="182"/>
      <c r="R35" s="38"/>
      <c r="S35" s="850"/>
      <c r="T35" s="851"/>
      <c r="U35" s="196"/>
      <c r="V35" s="37"/>
      <c r="W35" s="316"/>
      <c r="X35" s="348"/>
    </row>
    <row r="36" spans="1:24" ht="17.45" customHeight="1" x14ac:dyDescent="0.15">
      <c r="A36" s="1"/>
      <c r="B36" s="38"/>
      <c r="C36" s="316"/>
      <c r="D36" s="327"/>
      <c r="E36" s="881"/>
      <c r="F36" s="883"/>
      <c r="G36" s="316"/>
      <c r="H36" s="339"/>
      <c r="I36" s="881"/>
      <c r="J36" s="882"/>
      <c r="K36" s="883"/>
      <c r="L36" s="713"/>
      <c r="M36" s="714"/>
      <c r="N36" s="339"/>
      <c r="O36" s="38"/>
      <c r="P36" s="150"/>
      <c r="Q36" s="182"/>
      <c r="R36" s="38"/>
      <c r="S36" s="850"/>
      <c r="T36" s="851"/>
      <c r="U36" s="196"/>
      <c r="V36" s="37"/>
      <c r="W36" s="316"/>
      <c r="X36" s="348"/>
    </row>
    <row r="37" spans="1:24" ht="17.45" customHeight="1" x14ac:dyDescent="0.15">
      <c r="A37" s="1"/>
      <c r="B37" s="38"/>
      <c r="C37" s="316"/>
      <c r="D37" s="327"/>
      <c r="E37" s="881"/>
      <c r="F37" s="883"/>
      <c r="G37" s="316"/>
      <c r="H37" s="339"/>
      <c r="I37" s="881"/>
      <c r="J37" s="882"/>
      <c r="K37" s="883"/>
      <c r="L37" s="713"/>
      <c r="M37" s="714"/>
      <c r="N37" s="339"/>
      <c r="O37" s="38"/>
      <c r="P37" s="150"/>
      <c r="Q37" s="182"/>
      <c r="R37" s="38"/>
      <c r="S37" s="850"/>
      <c r="T37" s="851"/>
      <c r="U37" s="196"/>
      <c r="V37" s="37"/>
      <c r="W37" s="316"/>
      <c r="X37" s="348"/>
    </row>
    <row r="38" spans="1:24" ht="17.45" customHeight="1" x14ac:dyDescent="0.15">
      <c r="A38" s="1"/>
      <c r="B38" s="38"/>
      <c r="C38" s="316"/>
      <c r="D38" s="327"/>
      <c r="E38" s="881"/>
      <c r="F38" s="883"/>
      <c r="G38" s="316"/>
      <c r="H38" s="339"/>
      <c r="I38" s="881"/>
      <c r="J38" s="882"/>
      <c r="K38" s="883"/>
      <c r="L38" s="713"/>
      <c r="M38" s="714"/>
      <c r="N38" s="339"/>
      <c r="O38" s="38"/>
      <c r="P38" s="150"/>
      <c r="Q38" s="182"/>
      <c r="R38" s="38"/>
      <c r="S38" s="850"/>
      <c r="T38" s="851"/>
      <c r="U38" s="196"/>
      <c r="V38" s="37"/>
      <c r="W38" s="316"/>
      <c r="X38" s="348"/>
    </row>
    <row r="39" spans="1:24" ht="17.45" customHeight="1" x14ac:dyDescent="0.15">
      <c r="A39" s="1"/>
      <c r="B39" s="38"/>
      <c r="C39" s="316"/>
      <c r="D39" s="327"/>
      <c r="E39" s="881"/>
      <c r="F39" s="883"/>
      <c r="G39" s="316"/>
      <c r="H39" s="339"/>
      <c r="I39" s="881"/>
      <c r="J39" s="882"/>
      <c r="K39" s="883"/>
      <c r="L39" s="713"/>
      <c r="M39" s="714"/>
      <c r="N39" s="339"/>
      <c r="O39" s="38"/>
      <c r="P39" s="150"/>
      <c r="Q39" s="182"/>
      <c r="R39" s="38"/>
      <c r="S39" s="850"/>
      <c r="T39" s="851"/>
      <c r="U39" s="196"/>
      <c r="V39" s="37"/>
      <c r="W39" s="316"/>
      <c r="X39" s="348"/>
    </row>
    <row r="40" spans="1:24" ht="17.45" customHeight="1" x14ac:dyDescent="0.15">
      <c r="A40" s="1"/>
      <c r="B40" s="38"/>
      <c r="C40" s="316"/>
      <c r="D40" s="327"/>
      <c r="E40" s="881"/>
      <c r="F40" s="883"/>
      <c r="G40" s="316"/>
      <c r="H40" s="339"/>
      <c r="I40" s="881"/>
      <c r="J40" s="882"/>
      <c r="K40" s="883"/>
      <c r="L40" s="713"/>
      <c r="M40" s="714"/>
      <c r="N40" s="339"/>
      <c r="O40" s="38"/>
      <c r="P40" s="150"/>
      <c r="Q40" s="182"/>
      <c r="R40" s="38"/>
      <c r="S40" s="850"/>
      <c r="T40" s="851"/>
      <c r="U40" s="196"/>
      <c r="V40" s="37"/>
      <c r="W40" s="316"/>
      <c r="X40" s="348"/>
    </row>
    <row r="41" spans="1:24" ht="17.45" customHeight="1" x14ac:dyDescent="0.15">
      <c r="A41" s="1"/>
      <c r="B41" s="38"/>
      <c r="C41" s="316"/>
      <c r="D41" s="327"/>
      <c r="E41" s="881"/>
      <c r="F41" s="883"/>
      <c r="G41" s="316"/>
      <c r="H41" s="339"/>
      <c r="I41" s="881"/>
      <c r="J41" s="882"/>
      <c r="K41" s="883"/>
      <c r="L41" s="713"/>
      <c r="M41" s="714"/>
      <c r="N41" s="339"/>
      <c r="O41" s="38"/>
      <c r="P41" s="150"/>
      <c r="Q41" s="182"/>
      <c r="R41" s="38"/>
      <c r="S41" s="850"/>
      <c r="T41" s="851"/>
      <c r="U41" s="196"/>
      <c r="V41" s="37"/>
      <c r="W41" s="316"/>
      <c r="X41" s="348"/>
    </row>
    <row r="42" spans="1:24" ht="17.45" customHeight="1" x14ac:dyDescent="0.15">
      <c r="A42" s="1"/>
      <c r="B42" s="38"/>
      <c r="C42" s="316"/>
      <c r="D42" s="327"/>
      <c r="E42" s="881"/>
      <c r="F42" s="883"/>
      <c r="G42" s="316"/>
      <c r="H42" s="339"/>
      <c r="I42" s="881"/>
      <c r="J42" s="882"/>
      <c r="K42" s="883"/>
      <c r="L42" s="713"/>
      <c r="M42" s="714"/>
      <c r="N42" s="339"/>
      <c r="O42" s="38"/>
      <c r="P42" s="150"/>
      <c r="Q42" s="182"/>
      <c r="R42" s="38"/>
      <c r="S42" s="850"/>
      <c r="T42" s="851"/>
      <c r="U42" s="196"/>
      <c r="V42" s="37"/>
      <c r="W42" s="316"/>
      <c r="X42" s="348"/>
    </row>
    <row r="43" spans="1:24" ht="17.45" customHeight="1" x14ac:dyDescent="0.15">
      <c r="A43" s="1"/>
      <c r="B43" s="38"/>
      <c r="C43" s="316"/>
      <c r="D43" s="327"/>
      <c r="E43" s="881"/>
      <c r="F43" s="883"/>
      <c r="G43" s="316"/>
      <c r="H43" s="339"/>
      <c r="I43" s="881"/>
      <c r="J43" s="882"/>
      <c r="K43" s="883"/>
      <c r="L43" s="713"/>
      <c r="M43" s="714"/>
      <c r="N43" s="339"/>
      <c r="O43" s="38"/>
      <c r="P43" s="150"/>
      <c r="Q43" s="182"/>
      <c r="R43" s="38"/>
      <c r="S43" s="850"/>
      <c r="T43" s="851"/>
      <c r="U43" s="196"/>
      <c r="V43" s="37"/>
      <c r="W43" s="316"/>
      <c r="X43" s="348"/>
    </row>
    <row r="44" spans="1:24" ht="17.45" customHeight="1" x14ac:dyDescent="0.15">
      <c r="A44" s="1"/>
      <c r="B44" s="38"/>
      <c r="C44" s="316"/>
      <c r="D44" s="327"/>
      <c r="E44" s="881"/>
      <c r="F44" s="883"/>
      <c r="G44" s="316"/>
      <c r="H44" s="339"/>
      <c r="I44" s="881"/>
      <c r="J44" s="882"/>
      <c r="K44" s="883"/>
      <c r="L44" s="713"/>
      <c r="M44" s="714"/>
      <c r="N44" s="339"/>
      <c r="O44" s="38"/>
      <c r="P44" s="150"/>
      <c r="Q44" s="182"/>
      <c r="R44" s="38"/>
      <c r="S44" s="850"/>
      <c r="T44" s="851"/>
      <c r="U44" s="196"/>
      <c r="V44" s="37"/>
      <c r="W44" s="316"/>
      <c r="X44" s="348"/>
    </row>
    <row r="45" spans="1:24" ht="17.45" customHeight="1" x14ac:dyDescent="0.15">
      <c r="A45" s="1"/>
      <c r="B45" s="38"/>
      <c r="C45" s="316"/>
      <c r="D45" s="327"/>
      <c r="E45" s="881"/>
      <c r="F45" s="883"/>
      <c r="G45" s="316"/>
      <c r="H45" s="339"/>
      <c r="I45" s="881"/>
      <c r="J45" s="882"/>
      <c r="K45" s="883"/>
      <c r="L45" s="713"/>
      <c r="M45" s="714"/>
      <c r="N45" s="339"/>
      <c r="O45" s="38"/>
      <c r="P45" s="150"/>
      <c r="Q45" s="182"/>
      <c r="R45" s="38"/>
      <c r="S45" s="850"/>
      <c r="T45" s="851"/>
      <c r="U45" s="196"/>
      <c r="V45" s="37"/>
      <c r="W45" s="316"/>
      <c r="X45" s="348"/>
    </row>
    <row r="46" spans="1:24" ht="17.45" customHeight="1" x14ac:dyDescent="0.15">
      <c r="A46" s="39"/>
      <c r="B46" s="40"/>
      <c r="C46" s="328"/>
      <c r="D46" s="329"/>
      <c r="E46" s="871"/>
      <c r="F46" s="873"/>
      <c r="G46" s="328"/>
      <c r="H46" s="340"/>
      <c r="I46" s="871"/>
      <c r="J46" s="872"/>
      <c r="K46" s="873"/>
      <c r="L46" s="879"/>
      <c r="M46" s="880"/>
      <c r="N46" s="340"/>
      <c r="O46" s="40"/>
      <c r="P46" s="187"/>
      <c r="Q46" s="191"/>
      <c r="R46" s="40"/>
      <c r="S46" s="884"/>
      <c r="T46" s="885"/>
      <c r="U46" s="197"/>
      <c r="V46" s="41"/>
      <c r="W46" s="328"/>
      <c r="X46" s="351"/>
    </row>
    <row r="47" spans="1:24" s="81" customFormat="1" ht="17.45" customHeight="1" x14ac:dyDescent="0.15">
      <c r="A47" s="90" t="s">
        <v>20</v>
      </c>
      <c r="B47" s="91"/>
      <c r="C47" s="180"/>
      <c r="D47" s="188"/>
      <c r="E47" s="875"/>
      <c r="F47" s="876"/>
      <c r="G47" s="290"/>
      <c r="H47" s="408"/>
      <c r="I47" s="874"/>
      <c r="J47" s="875"/>
      <c r="K47" s="876"/>
      <c r="L47" s="840"/>
      <c r="M47" s="841"/>
      <c r="N47" s="408"/>
      <c r="O47" s="425"/>
      <c r="P47" s="180"/>
      <c r="Q47" s="192"/>
      <c r="R47" s="91"/>
      <c r="S47" s="886"/>
      <c r="T47" s="887"/>
      <c r="U47" s="198"/>
      <c r="V47" s="92"/>
      <c r="W47" s="290"/>
      <c r="X47" s="352"/>
    </row>
    <row r="48" spans="1:24" s="164" customFormat="1" ht="18" customHeight="1" x14ac:dyDescent="0.15">
      <c r="A48" s="311">
        <f>SUM(C48+G48+L48+P48+S48+W48)</f>
        <v>23760</v>
      </c>
      <c r="B48" s="289" t="s">
        <v>9</v>
      </c>
      <c r="C48" s="131">
        <f>SUM(C14+C24+C31)</f>
        <v>19110</v>
      </c>
      <c r="D48" s="312">
        <f>SUM(D14+D24+D31)</f>
        <v>0</v>
      </c>
      <c r="E48" s="800" t="s">
        <v>9</v>
      </c>
      <c r="F48" s="801"/>
      <c r="G48" s="131">
        <f>SUM(G14+G24+G31)</f>
        <v>1940</v>
      </c>
      <c r="H48" s="510">
        <f>SUM(H14+H24+H31)</f>
        <v>0</v>
      </c>
      <c r="I48" s="799" t="s">
        <v>9</v>
      </c>
      <c r="J48" s="800"/>
      <c r="K48" s="801"/>
      <c r="L48" s="877">
        <f>SUM(L14+L24+L31)</f>
        <v>1530</v>
      </c>
      <c r="M48" s="878"/>
      <c r="N48" s="409">
        <f>SUM(N14+N24+N31)</f>
        <v>0</v>
      </c>
      <c r="O48" s="426" t="s">
        <v>9</v>
      </c>
      <c r="P48" s="131">
        <f>SUM(P14+P24+P31)</f>
        <v>190</v>
      </c>
      <c r="Q48" s="313">
        <f>SUM(Q31+Q24+Q14)</f>
        <v>0</v>
      </c>
      <c r="R48" s="289" t="s">
        <v>9</v>
      </c>
      <c r="S48" s="716">
        <f>SUM(S31+S24+S14)</f>
        <v>490</v>
      </c>
      <c r="T48" s="793"/>
      <c r="U48" s="314">
        <f>SUM(U14+U24+U31)</f>
        <v>0</v>
      </c>
      <c r="V48" s="292" t="s">
        <v>9</v>
      </c>
      <c r="W48" s="341">
        <f>SUM(W14+W24+W31)</f>
        <v>500</v>
      </c>
      <c r="X48" s="353">
        <f>SUM(X14+X24+X31)</f>
        <v>0</v>
      </c>
    </row>
    <row r="49" spans="1:24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720" t="str">
        <f>市郡別!P42</f>
        <v>2025年6月現在②</v>
      </c>
      <c r="X49" s="721"/>
    </row>
    <row r="50" spans="1:24" ht="1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5" customHeight="1" x14ac:dyDescent="0.15"/>
    <row r="52" spans="1:24" ht="15" customHeight="1" x14ac:dyDescent="0.15"/>
    <row r="53" spans="1:24" ht="15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ht="18.7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sheetProtection algorithmName="SHA-512" hashValue="+ccqYsFp8WLoIbqypxkjOznIc3dcrktlbDmft2pJllpGly33d8tHCSRjQZnbf7sNaeMLXJ4AzYnHtgktGGT6gQ==" saltValue="uPNI1TOpTjDVH8XEc+Yd7A==" spinCount="100000" sheet="1" selectLockedCells="1"/>
  <mergeCells count="198">
    <mergeCell ref="W49:X49"/>
    <mergeCell ref="A17:A21"/>
    <mergeCell ref="L20:M20"/>
    <mergeCell ref="L29:M29"/>
    <mergeCell ref="L22:M22"/>
    <mergeCell ref="S31:T31"/>
    <mergeCell ref="S25:T25"/>
    <mergeCell ref="S19:T19"/>
    <mergeCell ref="S20:T20"/>
    <mergeCell ref="S17:T17"/>
    <mergeCell ref="E21:F21"/>
    <mergeCell ref="E22:F22"/>
    <mergeCell ref="E23:F23"/>
    <mergeCell ref="E24:F24"/>
    <mergeCell ref="E25:F25"/>
    <mergeCell ref="L18:M18"/>
    <mergeCell ref="I20:K20"/>
    <mergeCell ref="I21:K21"/>
    <mergeCell ref="E20:F20"/>
    <mergeCell ref="E26:F26"/>
    <mergeCell ref="S29:T29"/>
    <mergeCell ref="S22:T22"/>
    <mergeCell ref="L31:M31"/>
    <mergeCell ref="L30:M30"/>
    <mergeCell ref="L41:M41"/>
    <mergeCell ref="I24:K24"/>
    <mergeCell ref="L21:M21"/>
    <mergeCell ref="I26:K26"/>
    <mergeCell ref="L26:M26"/>
    <mergeCell ref="S18:T18"/>
    <mergeCell ref="E8:F8"/>
    <mergeCell ref="S21:T21"/>
    <mergeCell ref="S27:T27"/>
    <mergeCell ref="S23:T23"/>
    <mergeCell ref="S24:T24"/>
    <mergeCell ref="I9:K9"/>
    <mergeCell ref="I22:K22"/>
    <mergeCell ref="I18:K18"/>
    <mergeCell ref="L10:M10"/>
    <mergeCell ref="I27:K27"/>
    <mergeCell ref="L8:M8"/>
    <mergeCell ref="E27:F27"/>
    <mergeCell ref="E29:F29"/>
    <mergeCell ref="E28:F28"/>
    <mergeCell ref="E30:F30"/>
    <mergeCell ref="S30:T30"/>
    <mergeCell ref="I34:K34"/>
    <mergeCell ref="E32:F32"/>
    <mergeCell ref="I29:K29"/>
    <mergeCell ref="E35:F35"/>
    <mergeCell ref="E33:F33"/>
    <mergeCell ref="I30:K30"/>
    <mergeCell ref="I31:K31"/>
    <mergeCell ref="E45:F45"/>
    <mergeCell ref="I45:K45"/>
    <mergeCell ref="I42:K42"/>
    <mergeCell ref="E42:F42"/>
    <mergeCell ref="E39:F39"/>
    <mergeCell ref="E40:F40"/>
    <mergeCell ref="E41:F41"/>
    <mergeCell ref="I41:K41"/>
    <mergeCell ref="I36:K36"/>
    <mergeCell ref="I44:K44"/>
    <mergeCell ref="E38:F38"/>
    <mergeCell ref="E37:F37"/>
    <mergeCell ref="E36:F36"/>
    <mergeCell ref="E43:F43"/>
    <mergeCell ref="S47:T47"/>
    <mergeCell ref="S43:T43"/>
    <mergeCell ref="E48:F48"/>
    <mergeCell ref="E44:F44"/>
    <mergeCell ref="E46:F46"/>
    <mergeCell ref="E47:F47"/>
    <mergeCell ref="I43:K43"/>
    <mergeCell ref="L7:M7"/>
    <mergeCell ref="L12:M12"/>
    <mergeCell ref="L11:M11"/>
    <mergeCell ref="L19:M19"/>
    <mergeCell ref="L28:M28"/>
    <mergeCell ref="E34:F34"/>
    <mergeCell ref="I35:K35"/>
    <mergeCell ref="E31:F31"/>
    <mergeCell ref="I28:K28"/>
    <mergeCell ref="L23:M23"/>
    <mergeCell ref="I8:K8"/>
    <mergeCell ref="I25:K25"/>
    <mergeCell ref="I10:K10"/>
    <mergeCell ref="L16:M16"/>
    <mergeCell ref="M25:N25"/>
    <mergeCell ref="L15:M15"/>
    <mergeCell ref="I23:K23"/>
    <mergeCell ref="S44:T44"/>
    <mergeCell ref="S33:T33"/>
    <mergeCell ref="S37:T37"/>
    <mergeCell ref="I46:K46"/>
    <mergeCell ref="I48:K48"/>
    <mergeCell ref="I47:K47"/>
    <mergeCell ref="L32:M32"/>
    <mergeCell ref="L48:M48"/>
    <mergeCell ref="L47:M47"/>
    <mergeCell ref="L46:M46"/>
    <mergeCell ref="L45:M45"/>
    <mergeCell ref="L44:M44"/>
    <mergeCell ref="I33:K33"/>
    <mergeCell ref="L34:M34"/>
    <mergeCell ref="L33:M33"/>
    <mergeCell ref="L35:M35"/>
    <mergeCell ref="L40:M40"/>
    <mergeCell ref="I37:K37"/>
    <mergeCell ref="I38:K38"/>
    <mergeCell ref="I40:K40"/>
    <mergeCell ref="S48:T48"/>
    <mergeCell ref="S45:T45"/>
    <mergeCell ref="S46:T46"/>
    <mergeCell ref="I39:K39"/>
    <mergeCell ref="A26:A30"/>
    <mergeCell ref="R4:U4"/>
    <mergeCell ref="A6:A13"/>
    <mergeCell ref="E5:F5"/>
    <mergeCell ref="E6:F6"/>
    <mergeCell ref="O2:S2"/>
    <mergeCell ref="S9:T9"/>
    <mergeCell ref="S10:T10"/>
    <mergeCell ref="S11:T11"/>
    <mergeCell ref="S12:T12"/>
    <mergeCell ref="S8:T8"/>
    <mergeCell ref="S15:T15"/>
    <mergeCell ref="S16:T16"/>
    <mergeCell ref="L17:M17"/>
    <mergeCell ref="I12:K12"/>
    <mergeCell ref="I13:K13"/>
    <mergeCell ref="I14:K14"/>
    <mergeCell ref="S13:T13"/>
    <mergeCell ref="S14:T14"/>
    <mergeCell ref="L14:M14"/>
    <mergeCell ref="L13:M13"/>
    <mergeCell ref="L27:M27"/>
    <mergeCell ref="L24:M24"/>
    <mergeCell ref="S26:T26"/>
    <mergeCell ref="O1:S1"/>
    <mergeCell ref="S5:T5"/>
    <mergeCell ref="S6:T6"/>
    <mergeCell ref="S7:T7"/>
    <mergeCell ref="S35:T35"/>
    <mergeCell ref="S39:T39"/>
    <mergeCell ref="S40:T40"/>
    <mergeCell ref="S41:T41"/>
    <mergeCell ref="S42:T42"/>
    <mergeCell ref="S32:T32"/>
    <mergeCell ref="S38:T38"/>
    <mergeCell ref="S36:T36"/>
    <mergeCell ref="S34:T34"/>
    <mergeCell ref="T1:X1"/>
    <mergeCell ref="V4:X4"/>
    <mergeCell ref="T2:X2"/>
    <mergeCell ref="O4:Q4"/>
    <mergeCell ref="S28:T28"/>
    <mergeCell ref="L43:M43"/>
    <mergeCell ref="I32:K32"/>
    <mergeCell ref="E10:F10"/>
    <mergeCell ref="E11:F11"/>
    <mergeCell ref="E9:F9"/>
    <mergeCell ref="E12:F12"/>
    <mergeCell ref="E13:F13"/>
    <mergeCell ref="E14:F14"/>
    <mergeCell ref="E15:F15"/>
    <mergeCell ref="L9:M9"/>
    <mergeCell ref="E17:F17"/>
    <mergeCell ref="E18:F18"/>
    <mergeCell ref="E19:F19"/>
    <mergeCell ref="I19:K19"/>
    <mergeCell ref="I15:K15"/>
    <mergeCell ref="I16:K16"/>
    <mergeCell ref="I17:K17"/>
    <mergeCell ref="I11:K11"/>
    <mergeCell ref="E16:F16"/>
    <mergeCell ref="L39:M39"/>
    <mergeCell ref="L38:M38"/>
    <mergeCell ref="L37:M37"/>
    <mergeCell ref="L36:M36"/>
    <mergeCell ref="L42:M42"/>
    <mergeCell ref="F1:L1"/>
    <mergeCell ref="M1:N1"/>
    <mergeCell ref="E4:H4"/>
    <mergeCell ref="E7:F7"/>
    <mergeCell ref="I4:N4"/>
    <mergeCell ref="I5:K5"/>
    <mergeCell ref="I6:K6"/>
    <mergeCell ref="I7:K7"/>
    <mergeCell ref="A1:E1"/>
    <mergeCell ref="A2:E2"/>
    <mergeCell ref="A4:A5"/>
    <mergeCell ref="F2:H2"/>
    <mergeCell ref="B4:D4"/>
    <mergeCell ref="I2:L2"/>
    <mergeCell ref="L5:M5"/>
    <mergeCell ref="M2:N2"/>
    <mergeCell ref="L6:M6"/>
  </mergeCells>
  <phoneticPr fontId="3"/>
  <dataValidations count="3">
    <dataValidation type="decimal" operator="lessThanOrEqual" allowBlank="1" showInputMessage="1" showErrorMessage="1" sqref="D6:D13 D15 D17:D23 D26:D30 H6 H11:H13 H15 H21 H28 Q6 Q12 X6:X8 X11:X13 X15 N18 X27 N6 X19:X21 N16" xr:uid="{00000000-0002-0000-0400-000000000000}">
      <formula1>C6</formula1>
    </dataValidation>
    <dataValidation type="decimal" operator="lessThanOrEqual" allowBlank="1" showInputMessage="1" showErrorMessage="1" sqref="U12 N11:N13 N23 N20:N21 N30 N27 N7:N8 U6 N15 N17" xr:uid="{00000000-0002-0000-0400-000001000000}">
      <formula1>L6</formula1>
    </dataValidation>
    <dataValidation operator="lessThanOrEqual" allowBlank="1" showInputMessage="1" showErrorMessage="1" sqref="V6" xr:uid="{00000000-0002-0000-0400-000002000000}"/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X54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8.125" style="27" customWidth="1"/>
    <col min="2" max="2" width="12.375" style="27" customWidth="1"/>
    <col min="3" max="3" width="10.625" style="27" customWidth="1"/>
    <col min="4" max="4" width="11.625" style="27" customWidth="1"/>
    <col min="5" max="6" width="6.875" style="27" customWidth="1"/>
    <col min="7" max="7" width="10.625" style="27" customWidth="1"/>
    <col min="8" max="8" width="11.1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75" style="27" customWidth="1"/>
    <col min="16" max="16" width="10.625" style="27" customWidth="1"/>
    <col min="17" max="17" width="11.625" style="27" customWidth="1"/>
    <col min="18" max="18" width="11.7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91" t="s">
        <v>77</v>
      </c>
      <c r="B1" s="691"/>
      <c r="C1" s="691"/>
      <c r="D1" s="691"/>
      <c r="E1" s="692"/>
      <c r="F1" s="700" t="s">
        <v>181</v>
      </c>
      <c r="G1" s="691"/>
      <c r="H1" s="691"/>
      <c r="I1" s="691"/>
      <c r="J1" s="691"/>
      <c r="K1" s="691"/>
      <c r="L1" s="692"/>
      <c r="M1" s="674" t="s">
        <v>334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4" ht="30" customHeight="1" x14ac:dyDescent="0.15">
      <c r="A2" s="701">
        <f>市郡別!A3</f>
        <v>0</v>
      </c>
      <c r="B2" s="701"/>
      <c r="C2" s="701"/>
      <c r="D2" s="701"/>
      <c r="E2" s="702"/>
      <c r="F2" s="685">
        <f>SUM(D44,H44,N44,Q44,U44,X44)</f>
        <v>0</v>
      </c>
      <c r="G2" s="686"/>
      <c r="H2" s="686"/>
      <c r="I2" s="687">
        <f>市郡別!P29</f>
        <v>0</v>
      </c>
      <c r="J2" s="924"/>
      <c r="K2" s="924"/>
      <c r="L2" s="925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4" ht="11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4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/>
      <c r="N5" s="116" t="s">
        <v>368</v>
      </c>
      <c r="O5" s="118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.95" customHeight="1" x14ac:dyDescent="0.15">
      <c r="A6" s="703" t="s">
        <v>277</v>
      </c>
      <c r="B6" s="576" t="s">
        <v>538</v>
      </c>
      <c r="C6" s="300">
        <v>2290</v>
      </c>
      <c r="D6" s="317"/>
      <c r="E6" s="706" t="s">
        <v>125</v>
      </c>
      <c r="F6" s="707"/>
      <c r="G6" s="300">
        <v>1950</v>
      </c>
      <c r="H6" s="336"/>
      <c r="I6" s="908" t="s">
        <v>391</v>
      </c>
      <c r="J6" s="706"/>
      <c r="K6" s="707"/>
      <c r="L6" s="840">
        <v>3700</v>
      </c>
      <c r="M6" s="841"/>
      <c r="N6" s="315"/>
      <c r="O6" s="126" t="s">
        <v>391</v>
      </c>
      <c r="P6" s="300">
        <v>1000</v>
      </c>
      <c r="Q6" s="330"/>
      <c r="R6" s="119" t="s">
        <v>137</v>
      </c>
      <c r="S6" s="840">
        <v>110</v>
      </c>
      <c r="T6" s="841"/>
      <c r="U6" s="315"/>
      <c r="V6" s="66" t="s">
        <v>425</v>
      </c>
      <c r="W6" s="300">
        <v>270</v>
      </c>
      <c r="X6" s="330"/>
    </row>
    <row r="7" spans="1:24" ht="18.95" customHeight="1" x14ac:dyDescent="0.15">
      <c r="A7" s="704"/>
      <c r="B7" s="530" t="s">
        <v>521</v>
      </c>
      <c r="C7" s="316" t="s">
        <v>540</v>
      </c>
      <c r="D7" s="324"/>
      <c r="E7" s="670"/>
      <c r="F7" s="665"/>
      <c r="G7" s="316"/>
      <c r="H7" s="331"/>
      <c r="I7" s="664"/>
      <c r="J7" s="670"/>
      <c r="K7" s="665"/>
      <c r="L7" s="713"/>
      <c r="M7" s="714"/>
      <c r="N7" s="324"/>
      <c r="O7" s="124"/>
      <c r="P7" s="316"/>
      <c r="Q7" s="331"/>
      <c r="R7" s="120"/>
      <c r="S7" s="713"/>
      <c r="T7" s="714"/>
      <c r="U7" s="324"/>
      <c r="V7" s="124" t="s">
        <v>57</v>
      </c>
      <c r="W7" s="316">
        <v>120</v>
      </c>
      <c r="X7" s="332"/>
    </row>
    <row r="8" spans="1:24" ht="18.75" customHeight="1" x14ac:dyDescent="0.15">
      <c r="A8" s="704"/>
      <c r="B8" s="556" t="s">
        <v>541</v>
      </c>
      <c r="C8" s="577" t="s">
        <v>597</v>
      </c>
      <c r="D8" s="367"/>
      <c r="E8" s="740" t="s">
        <v>264</v>
      </c>
      <c r="F8" s="741"/>
      <c r="G8" s="297">
        <v>1100</v>
      </c>
      <c r="H8" s="332"/>
      <c r="I8" s="739" t="s">
        <v>172</v>
      </c>
      <c r="J8" s="740"/>
      <c r="K8" s="741"/>
      <c r="L8" s="858">
        <v>2400</v>
      </c>
      <c r="M8" s="859"/>
      <c r="N8" s="317"/>
      <c r="O8" s="572" t="s">
        <v>546</v>
      </c>
      <c r="P8" s="297">
        <v>50</v>
      </c>
      <c r="Q8" s="332"/>
      <c r="R8" s="366" t="s">
        <v>341</v>
      </c>
      <c r="S8" s="858">
        <v>120</v>
      </c>
      <c r="T8" s="859"/>
      <c r="U8" s="317"/>
      <c r="V8" s="113" t="s">
        <v>272</v>
      </c>
      <c r="W8" s="297">
        <v>350</v>
      </c>
      <c r="X8" s="332"/>
    </row>
    <row r="9" spans="1:24" ht="18.95" customHeight="1" x14ac:dyDescent="0.15">
      <c r="A9" s="704"/>
      <c r="B9" s="555" t="s">
        <v>542</v>
      </c>
      <c r="C9" s="297">
        <v>2000</v>
      </c>
      <c r="D9" s="317"/>
      <c r="E9" s="740" t="s">
        <v>83</v>
      </c>
      <c r="F9" s="741"/>
      <c r="G9" s="297">
        <v>400</v>
      </c>
      <c r="H9" s="332"/>
      <c r="I9" s="739"/>
      <c r="J9" s="740"/>
      <c r="K9" s="741"/>
      <c r="L9" s="858"/>
      <c r="M9" s="859"/>
      <c r="N9" s="324"/>
      <c r="O9" s="571" t="s">
        <v>547</v>
      </c>
      <c r="P9" s="297">
        <v>80</v>
      </c>
      <c r="Q9" s="332"/>
      <c r="R9" s="148" t="s">
        <v>124</v>
      </c>
      <c r="S9" s="858">
        <v>20</v>
      </c>
      <c r="T9" s="859"/>
      <c r="U9" s="317"/>
      <c r="V9" s="571" t="s">
        <v>547</v>
      </c>
      <c r="W9" s="297">
        <v>40</v>
      </c>
      <c r="X9" s="332"/>
    </row>
    <row r="10" spans="1:24" ht="18.95" customHeight="1" x14ac:dyDescent="0.15">
      <c r="A10" s="704"/>
      <c r="B10" s="556" t="s">
        <v>543</v>
      </c>
      <c r="C10" s="297">
        <v>1050</v>
      </c>
      <c r="D10" s="317"/>
      <c r="E10" s="740"/>
      <c r="F10" s="741"/>
      <c r="G10" s="297"/>
      <c r="H10" s="331"/>
      <c r="I10" s="739"/>
      <c r="J10" s="740"/>
      <c r="K10" s="741"/>
      <c r="L10" s="858"/>
      <c r="M10" s="859"/>
      <c r="N10" s="324"/>
      <c r="O10" s="113"/>
      <c r="P10" s="297"/>
      <c r="Q10" s="331"/>
      <c r="R10" s="148"/>
      <c r="S10" s="858"/>
      <c r="T10" s="859"/>
      <c r="U10" s="324"/>
      <c r="V10" s="113"/>
      <c r="W10" s="297"/>
      <c r="X10" s="449"/>
    </row>
    <row r="11" spans="1:24" ht="18.75" customHeight="1" x14ac:dyDescent="0.15">
      <c r="A11" s="704"/>
      <c r="B11" s="578" t="s">
        <v>544</v>
      </c>
      <c r="C11" s="297">
        <v>1450</v>
      </c>
      <c r="D11" s="317"/>
      <c r="E11" s="740" t="s">
        <v>259</v>
      </c>
      <c r="F11" s="741"/>
      <c r="G11" s="297">
        <v>700</v>
      </c>
      <c r="H11" s="332"/>
      <c r="I11" s="739" t="s">
        <v>259</v>
      </c>
      <c r="J11" s="740"/>
      <c r="K11" s="741"/>
      <c r="L11" s="858">
        <v>700</v>
      </c>
      <c r="M11" s="859"/>
      <c r="N11" s="317"/>
      <c r="O11" s="141" t="s">
        <v>268</v>
      </c>
      <c r="P11" s="297">
        <v>240</v>
      </c>
      <c r="Q11" s="332"/>
      <c r="R11" s="366" t="s">
        <v>388</v>
      </c>
      <c r="S11" s="858">
        <v>50</v>
      </c>
      <c r="T11" s="859"/>
      <c r="U11" s="317"/>
      <c r="V11" s="149" t="s">
        <v>270</v>
      </c>
      <c r="W11" s="297">
        <v>90</v>
      </c>
      <c r="X11" s="332"/>
    </row>
    <row r="12" spans="1:24" ht="18.95" customHeight="1" thickBot="1" x14ac:dyDescent="0.2">
      <c r="A12" s="705"/>
      <c r="B12" s="141"/>
      <c r="C12" s="318"/>
      <c r="D12" s="360"/>
      <c r="E12" s="780"/>
      <c r="F12" s="756"/>
      <c r="G12" s="318"/>
      <c r="H12" s="337"/>
      <c r="I12" s="755"/>
      <c r="J12" s="780"/>
      <c r="K12" s="756"/>
      <c r="L12" s="864"/>
      <c r="M12" s="865"/>
      <c r="N12" s="360"/>
      <c r="O12" s="906" t="s">
        <v>422</v>
      </c>
      <c r="P12" s="907"/>
      <c r="Q12" s="337"/>
      <c r="R12" s="149" t="s">
        <v>270</v>
      </c>
      <c r="S12" s="864">
        <v>20</v>
      </c>
      <c r="T12" s="865"/>
      <c r="U12" s="319"/>
      <c r="V12" s="906" t="s">
        <v>422</v>
      </c>
      <c r="W12" s="907"/>
      <c r="X12" s="337"/>
    </row>
    <row r="13" spans="1:24" s="163" customFormat="1" ht="18" customHeight="1" thickTop="1" x14ac:dyDescent="0.15">
      <c r="A13" s="450">
        <f>SUM(C13+G13+L13+P13+S13+W13)</f>
        <v>20300</v>
      </c>
      <c r="B13" s="451" t="s">
        <v>9</v>
      </c>
      <c r="C13" s="452">
        <f>SUM(C6:C12)</f>
        <v>6790</v>
      </c>
      <c r="D13" s="453">
        <f>SUM(D6:D12)</f>
        <v>0</v>
      </c>
      <c r="E13" s="845" t="s">
        <v>9</v>
      </c>
      <c r="F13" s="846"/>
      <c r="G13" s="452">
        <f>SUM(G6:G11)</f>
        <v>4150</v>
      </c>
      <c r="H13" s="508">
        <f>SUM(H6:H12)</f>
        <v>0</v>
      </c>
      <c r="I13" s="863" t="s">
        <v>9</v>
      </c>
      <c r="J13" s="845"/>
      <c r="K13" s="846"/>
      <c r="L13" s="866">
        <f>SUM(L6:L11)</f>
        <v>6800</v>
      </c>
      <c r="M13" s="867"/>
      <c r="N13" s="453">
        <f>SUM(N6:N12)</f>
        <v>0</v>
      </c>
      <c r="O13" s="455" t="s">
        <v>9</v>
      </c>
      <c r="P13" s="452">
        <f>SUM(P6:P11)</f>
        <v>1370</v>
      </c>
      <c r="Q13" s="456">
        <f>SUM(Q6:Q12)</f>
        <v>0</v>
      </c>
      <c r="R13" s="451" t="s">
        <v>9</v>
      </c>
      <c r="S13" s="866">
        <f>SUM(S6:S12)</f>
        <v>320</v>
      </c>
      <c r="T13" s="867"/>
      <c r="U13" s="453">
        <f>SUM(U6:U12)</f>
        <v>0</v>
      </c>
      <c r="V13" s="455" t="s">
        <v>9</v>
      </c>
      <c r="W13" s="452">
        <f>SUM(W6:W12)</f>
        <v>870</v>
      </c>
      <c r="X13" s="456">
        <f>SUM(X6:X12)</f>
        <v>0</v>
      </c>
    </row>
    <row r="14" spans="1:24" ht="18.95" customHeight="1" x14ac:dyDescent="0.15">
      <c r="A14" s="769" t="s">
        <v>278</v>
      </c>
      <c r="B14" s="147" t="s">
        <v>42</v>
      </c>
      <c r="C14" s="577" t="s">
        <v>439</v>
      </c>
      <c r="D14" s="367"/>
      <c r="E14" s="753" t="s">
        <v>43</v>
      </c>
      <c r="F14" s="754"/>
      <c r="G14" s="361">
        <v>600</v>
      </c>
      <c r="H14" s="336"/>
      <c r="I14" s="915" t="s">
        <v>274</v>
      </c>
      <c r="J14" s="916"/>
      <c r="K14" s="917"/>
      <c r="L14" s="763" t="s">
        <v>167</v>
      </c>
      <c r="M14" s="764"/>
      <c r="N14" s="324"/>
      <c r="O14" s="140" t="s">
        <v>463</v>
      </c>
      <c r="P14" s="361" t="s">
        <v>548</v>
      </c>
      <c r="Q14" s="449"/>
      <c r="R14" s="365" t="s">
        <v>336</v>
      </c>
      <c r="S14" s="782" t="s">
        <v>167</v>
      </c>
      <c r="T14" s="783"/>
      <c r="U14" s="324"/>
      <c r="V14" s="169" t="s">
        <v>336</v>
      </c>
      <c r="W14" s="249" t="s">
        <v>167</v>
      </c>
      <c r="X14" s="331"/>
    </row>
    <row r="15" spans="1:24" ht="18.95" customHeight="1" x14ac:dyDescent="0.15">
      <c r="A15" s="736"/>
      <c r="B15" s="148" t="s">
        <v>43</v>
      </c>
      <c r="C15" s="249" t="s">
        <v>437</v>
      </c>
      <c r="D15" s="367"/>
      <c r="E15" s="740" t="s">
        <v>45</v>
      </c>
      <c r="F15" s="741"/>
      <c r="G15" s="297">
        <v>600</v>
      </c>
      <c r="H15" s="332"/>
      <c r="I15" s="915" t="s">
        <v>600</v>
      </c>
      <c r="J15" s="916"/>
      <c r="K15" s="917"/>
      <c r="L15" s="858">
        <v>3200</v>
      </c>
      <c r="M15" s="859"/>
      <c r="N15" s="315"/>
      <c r="O15" s="531" t="s">
        <v>505</v>
      </c>
      <c r="P15" s="297">
        <v>370</v>
      </c>
      <c r="Q15" s="332"/>
      <c r="R15" s="568" t="s">
        <v>599</v>
      </c>
      <c r="S15" s="858">
        <v>100</v>
      </c>
      <c r="T15" s="859"/>
      <c r="U15" s="317"/>
      <c r="V15" s="578" t="s">
        <v>599</v>
      </c>
      <c r="W15" s="297">
        <v>460</v>
      </c>
      <c r="X15" s="332"/>
    </row>
    <row r="16" spans="1:24" ht="18.95" customHeight="1" x14ac:dyDescent="0.15">
      <c r="A16" s="736"/>
      <c r="B16" s="199" t="s">
        <v>337</v>
      </c>
      <c r="C16" s="297">
        <v>2590</v>
      </c>
      <c r="D16" s="317"/>
      <c r="E16" s="740" t="s">
        <v>44</v>
      </c>
      <c r="F16" s="741"/>
      <c r="G16" s="297">
        <v>1550</v>
      </c>
      <c r="H16" s="332"/>
      <c r="I16" s="737"/>
      <c r="J16" s="781"/>
      <c r="K16" s="738"/>
      <c r="L16" s="763"/>
      <c r="M16" s="764"/>
      <c r="N16" s="324"/>
      <c r="O16" s="202" t="s">
        <v>337</v>
      </c>
      <c r="P16" s="297">
        <v>600</v>
      </c>
      <c r="Q16" s="332"/>
      <c r="R16" s="167"/>
      <c r="S16" s="763"/>
      <c r="T16" s="764"/>
      <c r="U16" s="324"/>
      <c r="V16" s="170"/>
      <c r="W16" s="249"/>
      <c r="X16" s="449"/>
    </row>
    <row r="17" spans="1:24" ht="18.95" customHeight="1" x14ac:dyDescent="0.15">
      <c r="A17" s="736"/>
      <c r="B17" s="505" t="s">
        <v>545</v>
      </c>
      <c r="C17" s="297">
        <v>4180</v>
      </c>
      <c r="D17" s="317"/>
      <c r="E17" s="740" t="s">
        <v>50</v>
      </c>
      <c r="F17" s="741"/>
      <c r="G17" s="297">
        <v>800</v>
      </c>
      <c r="H17" s="332"/>
      <c r="I17" s="823" t="s">
        <v>463</v>
      </c>
      <c r="J17" s="740"/>
      <c r="K17" s="741"/>
      <c r="L17" s="763" t="s">
        <v>603</v>
      </c>
      <c r="M17" s="764"/>
      <c r="N17" s="324"/>
      <c r="O17" s="113" t="s">
        <v>44</v>
      </c>
      <c r="P17" s="297">
        <v>200</v>
      </c>
      <c r="Q17" s="332"/>
      <c r="R17" s="148" t="s">
        <v>572</v>
      </c>
      <c r="S17" s="763" t="s">
        <v>603</v>
      </c>
      <c r="T17" s="764"/>
      <c r="U17" s="324"/>
      <c r="V17" s="148" t="s">
        <v>572</v>
      </c>
      <c r="W17" s="249" t="s">
        <v>606</v>
      </c>
      <c r="X17" s="331"/>
    </row>
    <row r="18" spans="1:24" ht="18.95" customHeight="1" x14ac:dyDescent="0.15">
      <c r="A18" s="736"/>
      <c r="B18" s="148" t="s">
        <v>260</v>
      </c>
      <c r="C18" s="577" t="s">
        <v>503</v>
      </c>
      <c r="D18" s="367"/>
      <c r="E18" s="909" t="s">
        <v>340</v>
      </c>
      <c r="F18" s="910"/>
      <c r="G18" s="297">
        <v>400</v>
      </c>
      <c r="H18" s="332"/>
      <c r="I18" s="737"/>
      <c r="J18" s="781"/>
      <c r="K18" s="738"/>
      <c r="L18" s="763"/>
      <c r="M18" s="764"/>
      <c r="N18" s="324"/>
      <c r="O18" s="113"/>
      <c r="P18" s="297"/>
      <c r="Q18" s="449"/>
      <c r="R18" s="167"/>
      <c r="S18" s="763"/>
      <c r="T18" s="764"/>
      <c r="U18" s="324"/>
      <c r="V18" s="170"/>
      <c r="W18" s="249"/>
      <c r="X18" s="449"/>
    </row>
    <row r="19" spans="1:24" ht="18.95" customHeight="1" x14ac:dyDescent="0.15">
      <c r="A19" s="736"/>
      <c r="B19" s="148" t="s">
        <v>45</v>
      </c>
      <c r="C19" s="297">
        <v>1890</v>
      </c>
      <c r="D19" s="317"/>
      <c r="E19" s="740" t="s">
        <v>265</v>
      </c>
      <c r="F19" s="741"/>
      <c r="G19" s="297">
        <v>900</v>
      </c>
      <c r="H19" s="332"/>
      <c r="I19" s="915" t="s">
        <v>598</v>
      </c>
      <c r="J19" s="781"/>
      <c r="K19" s="738"/>
      <c r="L19" s="858">
        <v>2250</v>
      </c>
      <c r="M19" s="859"/>
      <c r="N19" s="317"/>
      <c r="O19" s="113" t="s">
        <v>52</v>
      </c>
      <c r="P19" s="297">
        <v>350</v>
      </c>
      <c r="Q19" s="332"/>
      <c r="R19" s="568" t="s">
        <v>598</v>
      </c>
      <c r="S19" s="858">
        <v>60</v>
      </c>
      <c r="T19" s="859"/>
      <c r="U19" s="317"/>
      <c r="V19" s="598" t="s">
        <v>598</v>
      </c>
      <c r="W19" s="297">
        <v>190</v>
      </c>
      <c r="X19" s="332"/>
    </row>
    <row r="20" spans="1:24" ht="18.95" customHeight="1" thickBot="1" x14ac:dyDescent="0.2">
      <c r="A20" s="784"/>
      <c r="B20" s="149" t="s">
        <v>261</v>
      </c>
      <c r="C20" s="318">
        <v>1000</v>
      </c>
      <c r="D20" s="317"/>
      <c r="E20" s="780" t="s">
        <v>467</v>
      </c>
      <c r="F20" s="756"/>
      <c r="G20" s="318">
        <v>430</v>
      </c>
      <c r="H20" s="332"/>
      <c r="I20" s="926" t="s">
        <v>266</v>
      </c>
      <c r="J20" s="780"/>
      <c r="K20" s="756"/>
      <c r="L20" s="864">
        <v>500</v>
      </c>
      <c r="M20" s="865"/>
      <c r="N20" s="319"/>
      <c r="O20" s="141" t="s">
        <v>440</v>
      </c>
      <c r="P20" s="318">
        <v>70</v>
      </c>
      <c r="Q20" s="332"/>
      <c r="R20" s="149" t="s">
        <v>273</v>
      </c>
      <c r="S20" s="864">
        <v>10</v>
      </c>
      <c r="T20" s="865"/>
      <c r="U20" s="319"/>
      <c r="V20" s="141" t="s">
        <v>273</v>
      </c>
      <c r="W20" s="318">
        <v>70</v>
      </c>
      <c r="X20" s="334"/>
    </row>
    <row r="21" spans="1:24" s="163" customFormat="1" ht="18" customHeight="1" thickTop="1" x14ac:dyDescent="0.15">
      <c r="A21" s="450">
        <f>SUM(C21+G21+L21+P21+S21+W21)</f>
        <v>23370</v>
      </c>
      <c r="B21" s="451" t="s">
        <v>9</v>
      </c>
      <c r="C21" s="452">
        <f>SUM(C14:C20)</f>
        <v>9660</v>
      </c>
      <c r="D21" s="453">
        <f>SUM(D14:D20)</f>
        <v>0</v>
      </c>
      <c r="E21" s="845" t="s">
        <v>9</v>
      </c>
      <c r="F21" s="846"/>
      <c r="G21" s="452">
        <f>SUM(G14:G20)</f>
        <v>5280</v>
      </c>
      <c r="H21" s="508">
        <f>SUM(H14:H20)</f>
        <v>0</v>
      </c>
      <c r="I21" s="863" t="s">
        <v>9</v>
      </c>
      <c r="J21" s="845"/>
      <c r="K21" s="846"/>
      <c r="L21" s="866">
        <f>SUM(L14:L20)</f>
        <v>5950</v>
      </c>
      <c r="M21" s="867"/>
      <c r="N21" s="453">
        <f>SUM(N14:N20)</f>
        <v>0</v>
      </c>
      <c r="O21" s="455" t="s">
        <v>9</v>
      </c>
      <c r="P21" s="452">
        <f>SUM(P14:P20)</f>
        <v>1590</v>
      </c>
      <c r="Q21" s="456">
        <f>SUM(Q14:Q20)</f>
        <v>0</v>
      </c>
      <c r="R21" s="451" t="s">
        <v>9</v>
      </c>
      <c r="S21" s="866">
        <f>SUM(S14:T20)</f>
        <v>170</v>
      </c>
      <c r="T21" s="867"/>
      <c r="U21" s="453">
        <f>SUM(U14:U20)</f>
        <v>0</v>
      </c>
      <c r="V21" s="455" t="s">
        <v>9</v>
      </c>
      <c r="W21" s="452">
        <f>SUM(W14:W20)</f>
        <v>720</v>
      </c>
      <c r="X21" s="456">
        <f>SUM(X14:X20)</f>
        <v>0</v>
      </c>
    </row>
    <row r="22" spans="1:24" ht="18.95" customHeight="1" x14ac:dyDescent="0.15">
      <c r="A22" s="921" t="s">
        <v>109</v>
      </c>
      <c r="B22" s="177" t="s">
        <v>46</v>
      </c>
      <c r="C22" s="322">
        <v>1660</v>
      </c>
      <c r="D22" s="323"/>
      <c r="E22" s="753" t="s">
        <v>126</v>
      </c>
      <c r="F22" s="754"/>
      <c r="G22" s="322">
        <v>1000</v>
      </c>
      <c r="H22" s="336"/>
      <c r="I22" s="927" t="s">
        <v>468</v>
      </c>
      <c r="J22" s="928"/>
      <c r="K22" s="929"/>
      <c r="L22" s="896">
        <v>900</v>
      </c>
      <c r="M22" s="897"/>
      <c r="N22" s="323"/>
      <c r="O22" s="142" t="s">
        <v>47</v>
      </c>
      <c r="P22" s="322">
        <v>400</v>
      </c>
      <c r="Q22" s="336"/>
      <c r="R22" s="87" t="s">
        <v>469</v>
      </c>
      <c r="S22" s="896">
        <v>50</v>
      </c>
      <c r="T22" s="897"/>
      <c r="U22" s="323"/>
      <c r="V22" s="51" t="s">
        <v>469</v>
      </c>
      <c r="W22" s="322">
        <v>220</v>
      </c>
      <c r="X22" s="336"/>
    </row>
    <row r="23" spans="1:24" ht="18.95" customHeight="1" x14ac:dyDescent="0.15">
      <c r="A23" s="922"/>
      <c r="B23" s="148" t="s">
        <v>47</v>
      </c>
      <c r="C23" s="249" t="s">
        <v>167</v>
      </c>
      <c r="D23" s="367"/>
      <c r="E23" s="740" t="s">
        <v>51</v>
      </c>
      <c r="F23" s="741"/>
      <c r="G23" s="297">
        <v>850</v>
      </c>
      <c r="H23" s="332"/>
      <c r="I23" s="739" t="s">
        <v>464</v>
      </c>
      <c r="J23" s="740"/>
      <c r="K23" s="741"/>
      <c r="L23" s="747">
        <v>300</v>
      </c>
      <c r="M23" s="748"/>
      <c r="N23" s="317"/>
      <c r="O23" s="113" t="s">
        <v>53</v>
      </c>
      <c r="P23" s="297">
        <v>750</v>
      </c>
      <c r="Q23" s="332"/>
      <c r="R23" s="148" t="s">
        <v>465</v>
      </c>
      <c r="S23" s="747">
        <v>10</v>
      </c>
      <c r="T23" s="748"/>
      <c r="U23" s="317"/>
      <c r="V23" s="113" t="s">
        <v>466</v>
      </c>
      <c r="W23" s="231">
        <v>30</v>
      </c>
      <c r="X23" s="332"/>
    </row>
    <row r="24" spans="1:24" ht="18.95" customHeight="1" x14ac:dyDescent="0.15">
      <c r="A24" s="922"/>
      <c r="B24" s="148" t="s">
        <v>91</v>
      </c>
      <c r="C24" s="297">
        <v>2830</v>
      </c>
      <c r="D24" s="317"/>
      <c r="E24" s="740" t="s">
        <v>46</v>
      </c>
      <c r="F24" s="741"/>
      <c r="G24" s="297">
        <v>400</v>
      </c>
      <c r="H24" s="332"/>
      <c r="I24" s="823" t="s">
        <v>567</v>
      </c>
      <c r="J24" s="740"/>
      <c r="K24" s="741"/>
      <c r="L24" s="858">
        <v>30</v>
      </c>
      <c r="M24" s="859"/>
      <c r="N24" s="317"/>
      <c r="O24" s="583" t="s">
        <v>568</v>
      </c>
      <c r="P24" s="297">
        <v>10</v>
      </c>
      <c r="Q24" s="332"/>
      <c r="R24" s="148" t="s">
        <v>568</v>
      </c>
      <c r="S24" s="858">
        <v>10</v>
      </c>
      <c r="T24" s="859"/>
      <c r="U24" s="317"/>
      <c r="V24" s="583" t="s">
        <v>568</v>
      </c>
      <c r="W24" s="297">
        <v>10</v>
      </c>
      <c r="X24" s="332"/>
    </row>
    <row r="25" spans="1:24" ht="37.5" customHeight="1" x14ac:dyDescent="0.15">
      <c r="A25" s="922"/>
      <c r="B25" s="148"/>
      <c r="C25" s="297"/>
      <c r="D25" s="367"/>
      <c r="E25" s="805" t="s">
        <v>481</v>
      </c>
      <c r="F25" s="807"/>
      <c r="G25" s="297">
        <v>230</v>
      </c>
      <c r="H25" s="332"/>
      <c r="I25" s="739"/>
      <c r="J25" s="740"/>
      <c r="K25" s="741"/>
      <c r="L25" s="858"/>
      <c r="M25" s="859"/>
      <c r="N25" s="324"/>
      <c r="O25" s="597" t="s">
        <v>596</v>
      </c>
      <c r="P25" s="297">
        <v>10</v>
      </c>
      <c r="Q25" s="332"/>
      <c r="R25" s="148"/>
      <c r="S25" s="858"/>
      <c r="T25" s="859"/>
      <c r="U25" s="324"/>
      <c r="V25" s="113"/>
      <c r="W25" s="297"/>
      <c r="X25" s="331"/>
    </row>
    <row r="26" spans="1:24" ht="18.95" customHeight="1" x14ac:dyDescent="0.15">
      <c r="A26" s="922"/>
      <c r="B26" s="148" t="s">
        <v>262</v>
      </c>
      <c r="C26" s="577" t="s">
        <v>504</v>
      </c>
      <c r="D26" s="367"/>
      <c r="E26" s="740" t="s">
        <v>262</v>
      </c>
      <c r="F26" s="741"/>
      <c r="G26" s="297">
        <v>450</v>
      </c>
      <c r="H26" s="332"/>
      <c r="I26" s="739" t="s">
        <v>267</v>
      </c>
      <c r="J26" s="740"/>
      <c r="K26" s="741"/>
      <c r="L26" s="763" t="s">
        <v>566</v>
      </c>
      <c r="M26" s="764"/>
      <c r="N26" s="324"/>
      <c r="O26" s="113" t="s">
        <v>423</v>
      </c>
      <c r="P26" s="577" t="s">
        <v>167</v>
      </c>
      <c r="Q26" s="367"/>
      <c r="R26" s="148" t="s">
        <v>271</v>
      </c>
      <c r="S26" s="763" t="s">
        <v>566</v>
      </c>
      <c r="T26" s="764"/>
      <c r="U26" s="324"/>
      <c r="V26" s="113" t="s">
        <v>271</v>
      </c>
      <c r="W26" s="249" t="s">
        <v>566</v>
      </c>
      <c r="X26" s="331"/>
    </row>
    <row r="27" spans="1:24" ht="18.95" customHeight="1" x14ac:dyDescent="0.15">
      <c r="A27" s="922"/>
      <c r="B27" s="568" t="s">
        <v>339</v>
      </c>
      <c r="C27" s="577" t="s">
        <v>504</v>
      </c>
      <c r="D27" s="367"/>
      <c r="E27" s="740"/>
      <c r="F27" s="741"/>
      <c r="G27" s="297"/>
      <c r="H27" s="331"/>
      <c r="I27" s="739"/>
      <c r="J27" s="740"/>
      <c r="K27" s="741"/>
      <c r="L27" s="858"/>
      <c r="M27" s="859"/>
      <c r="N27" s="324"/>
      <c r="O27" s="167" t="s">
        <v>338</v>
      </c>
      <c r="P27" s="577" t="s">
        <v>504</v>
      </c>
      <c r="Q27" s="367"/>
      <c r="R27" s="148"/>
      <c r="S27" s="858"/>
      <c r="T27" s="859"/>
      <c r="U27" s="324"/>
      <c r="V27" s="113"/>
      <c r="W27" s="297"/>
      <c r="X27" s="331"/>
    </row>
    <row r="28" spans="1:24" ht="18.95" customHeight="1" x14ac:dyDescent="0.15">
      <c r="A28" s="922"/>
      <c r="B28" s="148" t="s">
        <v>263</v>
      </c>
      <c r="C28" s="297">
        <v>2880</v>
      </c>
      <c r="D28" s="317"/>
      <c r="E28" s="740"/>
      <c r="F28" s="741"/>
      <c r="G28" s="297"/>
      <c r="H28" s="331"/>
      <c r="I28" s="823" t="s">
        <v>584</v>
      </c>
      <c r="J28" s="740"/>
      <c r="K28" s="741"/>
      <c r="L28" s="713">
        <v>500</v>
      </c>
      <c r="M28" s="714"/>
      <c r="N28" s="317"/>
      <c r="O28" s="583" t="s">
        <v>269</v>
      </c>
      <c r="P28" s="297">
        <v>120</v>
      </c>
      <c r="Q28" s="332"/>
      <c r="R28" s="575" t="s">
        <v>569</v>
      </c>
      <c r="S28" s="858">
        <v>20</v>
      </c>
      <c r="T28" s="859"/>
      <c r="U28" s="317"/>
      <c r="V28" s="583" t="s">
        <v>569</v>
      </c>
      <c r="W28" s="297">
        <v>110</v>
      </c>
      <c r="X28" s="332"/>
    </row>
    <row r="29" spans="1:24" ht="18.95" customHeight="1" x14ac:dyDescent="0.15">
      <c r="A29" s="922"/>
      <c r="B29" s="120" t="s">
        <v>442</v>
      </c>
      <c r="C29" s="445" t="s">
        <v>167</v>
      </c>
      <c r="D29" s="367"/>
      <c r="E29" s="781" t="s">
        <v>276</v>
      </c>
      <c r="F29" s="738"/>
      <c r="G29" s="297">
        <v>2000</v>
      </c>
      <c r="H29" s="332"/>
      <c r="I29" s="823" t="s">
        <v>585</v>
      </c>
      <c r="J29" s="740"/>
      <c r="K29" s="741"/>
      <c r="L29" s="713">
        <v>700</v>
      </c>
      <c r="M29" s="714"/>
      <c r="N29" s="317"/>
      <c r="O29" s="592" t="s">
        <v>583</v>
      </c>
      <c r="P29" s="297">
        <v>90</v>
      </c>
      <c r="Q29" s="332"/>
      <c r="R29" s="167" t="s">
        <v>335</v>
      </c>
      <c r="S29" s="858">
        <v>30</v>
      </c>
      <c r="T29" s="859"/>
      <c r="U29" s="317"/>
      <c r="V29" s="594" t="s">
        <v>585</v>
      </c>
      <c r="W29" s="297">
        <v>150</v>
      </c>
      <c r="X29" s="332"/>
    </row>
    <row r="30" spans="1:24" ht="18.95" customHeight="1" thickBot="1" x14ac:dyDescent="0.2">
      <c r="A30" s="922"/>
      <c r="B30" s="121" t="s">
        <v>438</v>
      </c>
      <c r="C30" s="341">
        <v>3420</v>
      </c>
      <c r="D30" s="317"/>
      <c r="E30" s="765" t="s">
        <v>275</v>
      </c>
      <c r="F30" s="766"/>
      <c r="G30" s="318">
        <v>1150</v>
      </c>
      <c r="H30" s="332"/>
      <c r="I30" s="755"/>
      <c r="J30" s="780"/>
      <c r="K30" s="756"/>
      <c r="L30" s="864"/>
      <c r="M30" s="865"/>
      <c r="N30" s="346"/>
      <c r="O30" s="167"/>
      <c r="P30" s="318"/>
      <c r="Q30" s="447"/>
      <c r="R30" s="167" t="s">
        <v>387</v>
      </c>
      <c r="S30" s="864">
        <v>20</v>
      </c>
      <c r="T30" s="865"/>
      <c r="U30" s="319"/>
      <c r="V30" s="141"/>
      <c r="W30" s="318"/>
      <c r="X30" s="342"/>
    </row>
    <row r="31" spans="1:24" s="164" customFormat="1" ht="18" customHeight="1" thickTop="1" x14ac:dyDescent="0.15">
      <c r="A31" s="457">
        <f>SUM(C31+G31+L31+P31+S31+W31)</f>
        <v>21340</v>
      </c>
      <c r="B31" s="458" t="s">
        <v>9</v>
      </c>
      <c r="C31" s="465">
        <f>SUM(C22:C30)</f>
        <v>10790</v>
      </c>
      <c r="D31" s="453">
        <f>SUM(D22:D30)</f>
        <v>0</v>
      </c>
      <c r="E31" s="911" t="s">
        <v>9</v>
      </c>
      <c r="F31" s="912"/>
      <c r="G31" s="465">
        <f>SUM(G22:G30)</f>
        <v>6080</v>
      </c>
      <c r="H31" s="508">
        <f>SUM(H22:H30)</f>
        <v>0</v>
      </c>
      <c r="I31" s="923" t="s">
        <v>9</v>
      </c>
      <c r="J31" s="911"/>
      <c r="K31" s="912"/>
      <c r="L31" s="913">
        <f>SUM(L22:L29)</f>
        <v>2430</v>
      </c>
      <c r="M31" s="914"/>
      <c r="N31" s="453">
        <f>SUM(N22:N30)</f>
        <v>0</v>
      </c>
      <c r="O31" s="461" t="s">
        <v>9</v>
      </c>
      <c r="P31" s="465">
        <f>SUM(P22:P30)</f>
        <v>1380</v>
      </c>
      <c r="Q31" s="456">
        <f>SUM(Q22:Q30)</f>
        <v>0</v>
      </c>
      <c r="R31" s="458" t="s">
        <v>9</v>
      </c>
      <c r="S31" s="913">
        <f>SUM(S22:S30)</f>
        <v>140</v>
      </c>
      <c r="T31" s="914"/>
      <c r="U31" s="453">
        <f>SUM(U22:U30)</f>
        <v>0</v>
      </c>
      <c r="V31" s="461" t="s">
        <v>9</v>
      </c>
      <c r="W31" s="465">
        <f>SUM(W22:W30)</f>
        <v>520</v>
      </c>
      <c r="X31" s="456">
        <f>SUM(X22:X30)</f>
        <v>0</v>
      </c>
    </row>
    <row r="32" spans="1:24" ht="18.75" customHeight="1" x14ac:dyDescent="0.15">
      <c r="A32" s="918"/>
      <c r="B32" s="146"/>
      <c r="C32" s="356"/>
      <c r="D32" s="357"/>
      <c r="E32" s="706"/>
      <c r="F32" s="707"/>
      <c r="G32" s="356"/>
      <c r="H32" s="338"/>
      <c r="I32" s="832"/>
      <c r="J32" s="706"/>
      <c r="K32" s="707"/>
      <c r="L32" s="840"/>
      <c r="M32" s="841"/>
      <c r="N32" s="357"/>
      <c r="O32" s="122"/>
      <c r="P32" s="356"/>
      <c r="Q32" s="338"/>
      <c r="R32" s="146"/>
      <c r="S32" s="840"/>
      <c r="T32" s="841"/>
      <c r="U32" s="357"/>
      <c r="V32" s="122"/>
      <c r="W32" s="356"/>
      <c r="X32" s="338"/>
    </row>
    <row r="33" spans="1:24" ht="18.75" customHeight="1" x14ac:dyDescent="0.15">
      <c r="A33" s="919"/>
      <c r="B33" s="120"/>
      <c r="C33" s="316"/>
      <c r="D33" s="358"/>
      <c r="E33" s="670"/>
      <c r="F33" s="665"/>
      <c r="G33" s="316"/>
      <c r="H33" s="339"/>
      <c r="I33" s="664"/>
      <c r="J33" s="670"/>
      <c r="K33" s="665"/>
      <c r="L33" s="713"/>
      <c r="M33" s="714"/>
      <c r="N33" s="358"/>
      <c r="O33" s="124"/>
      <c r="P33" s="316"/>
      <c r="Q33" s="339"/>
      <c r="R33" s="120"/>
      <c r="S33" s="713"/>
      <c r="T33" s="714"/>
      <c r="U33" s="358"/>
      <c r="V33" s="124"/>
      <c r="W33" s="316"/>
      <c r="X33" s="339"/>
    </row>
    <row r="34" spans="1:24" ht="18.75" customHeight="1" x14ac:dyDescent="0.15">
      <c r="A34" s="919"/>
      <c r="B34" s="120"/>
      <c r="C34" s="316"/>
      <c r="D34" s="358"/>
      <c r="E34" s="670"/>
      <c r="F34" s="665"/>
      <c r="G34" s="316"/>
      <c r="H34" s="339"/>
      <c r="I34" s="664"/>
      <c r="J34" s="670"/>
      <c r="K34" s="665"/>
      <c r="L34" s="713"/>
      <c r="M34" s="714"/>
      <c r="N34" s="358"/>
      <c r="O34" s="124"/>
      <c r="P34" s="316"/>
      <c r="Q34" s="339"/>
      <c r="R34" s="120"/>
      <c r="S34" s="713"/>
      <c r="T34" s="714"/>
      <c r="U34" s="358"/>
      <c r="V34" s="124"/>
      <c r="W34" s="316"/>
      <c r="X34" s="339"/>
    </row>
    <row r="35" spans="1:24" ht="18.75" customHeight="1" x14ac:dyDescent="0.15">
      <c r="A35" s="919"/>
      <c r="B35" s="120"/>
      <c r="C35" s="316"/>
      <c r="D35" s="358"/>
      <c r="E35" s="670"/>
      <c r="F35" s="665"/>
      <c r="G35" s="316"/>
      <c r="H35" s="339"/>
      <c r="I35" s="664"/>
      <c r="J35" s="670"/>
      <c r="K35" s="665"/>
      <c r="L35" s="713"/>
      <c r="M35" s="714"/>
      <c r="N35" s="358"/>
      <c r="O35" s="124"/>
      <c r="P35" s="316"/>
      <c r="Q35" s="339"/>
      <c r="R35" s="120"/>
      <c r="S35" s="713"/>
      <c r="T35" s="714"/>
      <c r="U35" s="358"/>
      <c r="V35" s="124"/>
      <c r="W35" s="316"/>
      <c r="X35" s="339"/>
    </row>
    <row r="36" spans="1:24" ht="18.75" customHeight="1" x14ac:dyDescent="0.15">
      <c r="A36" s="919"/>
      <c r="B36" s="120"/>
      <c r="C36" s="316"/>
      <c r="D36" s="358"/>
      <c r="E36" s="670"/>
      <c r="F36" s="665"/>
      <c r="G36" s="316"/>
      <c r="H36" s="339"/>
      <c r="I36" s="664"/>
      <c r="J36" s="670"/>
      <c r="K36" s="665"/>
      <c r="L36" s="713"/>
      <c r="M36" s="714"/>
      <c r="N36" s="358"/>
      <c r="O36" s="124"/>
      <c r="P36" s="316"/>
      <c r="Q36" s="339"/>
      <c r="R36" s="120"/>
      <c r="S36" s="713"/>
      <c r="T36" s="714"/>
      <c r="U36" s="358"/>
      <c r="V36" s="124"/>
      <c r="W36" s="316"/>
      <c r="X36" s="339"/>
    </row>
    <row r="37" spans="1:24" ht="18.75" customHeight="1" x14ac:dyDescent="0.15">
      <c r="A37" s="919"/>
      <c r="B37" s="120"/>
      <c r="C37" s="316"/>
      <c r="D37" s="358"/>
      <c r="E37" s="670"/>
      <c r="F37" s="665"/>
      <c r="G37" s="316"/>
      <c r="H37" s="339"/>
      <c r="I37" s="664"/>
      <c r="J37" s="670"/>
      <c r="K37" s="665"/>
      <c r="L37" s="713"/>
      <c r="M37" s="714"/>
      <c r="N37" s="358"/>
      <c r="O37" s="124"/>
      <c r="P37" s="316"/>
      <c r="Q37" s="339"/>
      <c r="R37" s="120"/>
      <c r="S37" s="713"/>
      <c r="T37" s="714"/>
      <c r="U37" s="358"/>
      <c r="V37" s="124"/>
      <c r="W37" s="316"/>
      <c r="X37" s="339"/>
    </row>
    <row r="38" spans="1:24" ht="18.75" customHeight="1" x14ac:dyDescent="0.15">
      <c r="A38" s="919"/>
      <c r="B38" s="120"/>
      <c r="C38" s="316"/>
      <c r="D38" s="358"/>
      <c r="E38" s="670"/>
      <c r="F38" s="665"/>
      <c r="G38" s="316"/>
      <c r="H38" s="339"/>
      <c r="I38" s="664"/>
      <c r="J38" s="670"/>
      <c r="K38" s="665"/>
      <c r="L38" s="713"/>
      <c r="M38" s="714"/>
      <c r="N38" s="358"/>
      <c r="O38" s="124"/>
      <c r="P38" s="316"/>
      <c r="Q38" s="339"/>
      <c r="R38" s="120"/>
      <c r="S38" s="713"/>
      <c r="T38" s="714"/>
      <c r="U38" s="358"/>
      <c r="V38" s="124"/>
      <c r="W38" s="316"/>
      <c r="X38" s="339"/>
    </row>
    <row r="39" spans="1:24" ht="18.75" customHeight="1" x14ac:dyDescent="0.15">
      <c r="A39" s="919"/>
      <c r="B39" s="120"/>
      <c r="C39" s="316"/>
      <c r="D39" s="358"/>
      <c r="E39" s="670"/>
      <c r="F39" s="665"/>
      <c r="G39" s="316"/>
      <c r="H39" s="339"/>
      <c r="I39" s="664"/>
      <c r="J39" s="670"/>
      <c r="K39" s="665"/>
      <c r="L39" s="713"/>
      <c r="M39" s="714"/>
      <c r="N39" s="358"/>
      <c r="O39" s="124"/>
      <c r="P39" s="316"/>
      <c r="Q39" s="339"/>
      <c r="R39" s="120"/>
      <c r="S39" s="713"/>
      <c r="T39" s="714"/>
      <c r="U39" s="358"/>
      <c r="V39" s="124"/>
      <c r="W39" s="316"/>
      <c r="X39" s="339"/>
    </row>
    <row r="40" spans="1:24" ht="18.75" customHeight="1" x14ac:dyDescent="0.15">
      <c r="A40" s="919"/>
      <c r="B40" s="120"/>
      <c r="C40" s="316"/>
      <c r="D40" s="358"/>
      <c r="E40" s="670"/>
      <c r="F40" s="665"/>
      <c r="G40" s="316"/>
      <c r="H40" s="339"/>
      <c r="I40" s="664"/>
      <c r="J40" s="670"/>
      <c r="K40" s="665"/>
      <c r="L40" s="713"/>
      <c r="M40" s="714"/>
      <c r="N40" s="358"/>
      <c r="O40" s="124"/>
      <c r="P40" s="316"/>
      <c r="Q40" s="339"/>
      <c r="R40" s="120"/>
      <c r="S40" s="713"/>
      <c r="T40" s="714"/>
      <c r="U40" s="358"/>
      <c r="V40" s="124"/>
      <c r="W40" s="316"/>
      <c r="X40" s="339"/>
    </row>
    <row r="41" spans="1:24" ht="18.75" customHeight="1" x14ac:dyDescent="0.15">
      <c r="A41" s="919"/>
      <c r="B41" s="120"/>
      <c r="C41" s="316"/>
      <c r="D41" s="358"/>
      <c r="E41" s="670"/>
      <c r="F41" s="665"/>
      <c r="G41" s="316"/>
      <c r="H41" s="339"/>
      <c r="I41" s="664"/>
      <c r="J41" s="670"/>
      <c r="K41" s="665"/>
      <c r="L41" s="713"/>
      <c r="M41" s="714"/>
      <c r="N41" s="358"/>
      <c r="O41" s="124"/>
      <c r="P41" s="316"/>
      <c r="Q41" s="339"/>
      <c r="R41" s="120"/>
      <c r="S41" s="713"/>
      <c r="T41" s="714"/>
      <c r="U41" s="358"/>
      <c r="V41" s="124"/>
      <c r="W41" s="316"/>
      <c r="X41" s="339"/>
    </row>
    <row r="42" spans="1:24" ht="18.75" customHeight="1" x14ac:dyDescent="0.15">
      <c r="A42" s="920"/>
      <c r="B42" s="200"/>
      <c r="C42" s="328"/>
      <c r="D42" s="359"/>
      <c r="E42" s="934"/>
      <c r="F42" s="935"/>
      <c r="G42" s="328"/>
      <c r="H42" s="340"/>
      <c r="I42" s="937"/>
      <c r="J42" s="934"/>
      <c r="K42" s="935"/>
      <c r="L42" s="879"/>
      <c r="M42" s="880"/>
      <c r="N42" s="359"/>
      <c r="O42" s="201"/>
      <c r="P42" s="328"/>
      <c r="Q42" s="340"/>
      <c r="R42" s="200"/>
      <c r="S42" s="879"/>
      <c r="T42" s="880"/>
      <c r="U42" s="359"/>
      <c r="V42" s="201"/>
      <c r="W42" s="328"/>
      <c r="X42" s="340"/>
    </row>
    <row r="43" spans="1:24" ht="18.75" customHeight="1" x14ac:dyDescent="0.15">
      <c r="A43" s="98" t="s">
        <v>20</v>
      </c>
      <c r="B43" s="119"/>
      <c r="C43" s="300"/>
      <c r="D43" s="362"/>
      <c r="E43" s="930"/>
      <c r="F43" s="931"/>
      <c r="G43" s="300"/>
      <c r="H43" s="338"/>
      <c r="I43" s="832"/>
      <c r="J43" s="706"/>
      <c r="K43" s="707"/>
      <c r="L43" s="840"/>
      <c r="M43" s="841"/>
      <c r="N43" s="362"/>
      <c r="O43" s="126"/>
      <c r="P43" s="300"/>
      <c r="Q43" s="301"/>
      <c r="R43" s="119"/>
      <c r="S43" s="840"/>
      <c r="T43" s="841"/>
      <c r="U43" s="362"/>
      <c r="V43" s="126"/>
      <c r="W43" s="300"/>
      <c r="X43" s="301"/>
    </row>
    <row r="44" spans="1:24" s="164" customFormat="1" ht="18" customHeight="1" x14ac:dyDescent="0.15">
      <c r="A44" s="343">
        <f>SUM(C44,G44,L44,P44,S44,W44)</f>
        <v>65010</v>
      </c>
      <c r="B44" s="354" t="s">
        <v>9</v>
      </c>
      <c r="C44" s="341">
        <f>SUM(C13,C21,C31)</f>
        <v>27240</v>
      </c>
      <c r="D44" s="363">
        <f>SUM(D13,D21,D31)</f>
        <v>0</v>
      </c>
      <c r="E44" s="932" t="s">
        <v>9</v>
      </c>
      <c r="F44" s="933"/>
      <c r="G44" s="341">
        <f>SUM(G13,G21,G31)</f>
        <v>15510</v>
      </c>
      <c r="H44" s="291">
        <f>SUM(H13,H21,H31)</f>
        <v>0</v>
      </c>
      <c r="I44" s="936" t="s">
        <v>9</v>
      </c>
      <c r="J44" s="932"/>
      <c r="K44" s="933"/>
      <c r="L44" s="877">
        <f>SUM(L13,L21,L31)</f>
        <v>15180</v>
      </c>
      <c r="M44" s="878"/>
      <c r="N44" s="363">
        <f>SUM(N13,N21,N31)</f>
        <v>0</v>
      </c>
      <c r="O44" s="355" t="s">
        <v>9</v>
      </c>
      <c r="P44" s="341">
        <f>SUM(P13,P21,P31)</f>
        <v>4340</v>
      </c>
      <c r="Q44" s="291">
        <f>SUM(Q13,Q21,Q31)</f>
        <v>0</v>
      </c>
      <c r="R44" s="354" t="s">
        <v>9</v>
      </c>
      <c r="S44" s="877">
        <f>SUM(S13,S21,S31)</f>
        <v>630</v>
      </c>
      <c r="T44" s="878"/>
      <c r="U44" s="363">
        <f>SUM(U13,U21,U31)</f>
        <v>0</v>
      </c>
      <c r="V44" s="355" t="s">
        <v>9</v>
      </c>
      <c r="W44" s="341">
        <f>SUM(W13,W21,W31)</f>
        <v>2110</v>
      </c>
      <c r="X44" s="291">
        <f>SUM(X13,X21,X31)</f>
        <v>0</v>
      </c>
    </row>
    <row r="45" spans="1:24" ht="15" customHeight="1" x14ac:dyDescent="0.15">
      <c r="W45" s="720" t="str">
        <f>市郡別!P42</f>
        <v>2025年6月現在②</v>
      </c>
      <c r="X45" s="721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sheetProtection algorithmName="SHA-512" hashValue="I2E6E1guGDhgfctawSD3e92rfyarXdHiuJOer2svYDoioHvvisC5w5QIcUj1ovgUtu/QE9pFejDAYor+IlSykw==" saltValue="xyyH9hRczPz4LJAwSOnFhA==" spinCount="100000" sheet="1" selectLockedCells="1"/>
  <mergeCells count="185">
    <mergeCell ref="W45:X45"/>
    <mergeCell ref="I34:K34"/>
    <mergeCell ref="L34:M34"/>
    <mergeCell ref="S34:T34"/>
    <mergeCell ref="S37:T37"/>
    <mergeCell ref="S35:T35"/>
    <mergeCell ref="I36:K36"/>
    <mergeCell ref="L36:M36"/>
    <mergeCell ref="S36:T36"/>
    <mergeCell ref="S44:T44"/>
    <mergeCell ref="I42:K42"/>
    <mergeCell ref="I35:K35"/>
    <mergeCell ref="L35:M35"/>
    <mergeCell ref="S42:T42"/>
    <mergeCell ref="S43:T43"/>
    <mergeCell ref="L42:M42"/>
    <mergeCell ref="L43:M43"/>
    <mergeCell ref="S40:T40"/>
    <mergeCell ref="S41:T41"/>
    <mergeCell ref="L38:M38"/>
    <mergeCell ref="I40:K40"/>
    <mergeCell ref="I41:K41"/>
    <mergeCell ref="S33:T33"/>
    <mergeCell ref="S21:T21"/>
    <mergeCell ref="S22:T22"/>
    <mergeCell ref="S19:T19"/>
    <mergeCell ref="S20:T20"/>
    <mergeCell ref="S23:T23"/>
    <mergeCell ref="S24:T24"/>
    <mergeCell ref="S38:T38"/>
    <mergeCell ref="S39:T39"/>
    <mergeCell ref="L28:M28"/>
    <mergeCell ref="L23:M23"/>
    <mergeCell ref="L40:M40"/>
    <mergeCell ref="L41:M41"/>
    <mergeCell ref="S12:T12"/>
    <mergeCell ref="S10:T10"/>
    <mergeCell ref="S11:T11"/>
    <mergeCell ref="L39:M39"/>
    <mergeCell ref="S32:T32"/>
    <mergeCell ref="S27:T27"/>
    <mergeCell ref="S28:T28"/>
    <mergeCell ref="S29:T29"/>
    <mergeCell ref="S30:T30"/>
    <mergeCell ref="S31:T31"/>
    <mergeCell ref="S25:T25"/>
    <mergeCell ref="S26:T26"/>
    <mergeCell ref="L15:M15"/>
    <mergeCell ref="L16:M16"/>
    <mergeCell ref="L17:M17"/>
    <mergeCell ref="L18:M18"/>
    <mergeCell ref="S13:T13"/>
    <mergeCell ref="S14:T14"/>
    <mergeCell ref="S15:T15"/>
    <mergeCell ref="S16:T16"/>
    <mergeCell ref="S18:T18"/>
    <mergeCell ref="S17:T17"/>
    <mergeCell ref="I44:K44"/>
    <mergeCell ref="L6:M6"/>
    <mergeCell ref="L7:M7"/>
    <mergeCell ref="L8:M8"/>
    <mergeCell ref="L9:M9"/>
    <mergeCell ref="L10:M10"/>
    <mergeCell ref="L11:M11"/>
    <mergeCell ref="I38:K38"/>
    <mergeCell ref="I39:K39"/>
    <mergeCell ref="L12:M12"/>
    <mergeCell ref="I37:K37"/>
    <mergeCell ref="L37:M37"/>
    <mergeCell ref="I29:K29"/>
    <mergeCell ref="I30:K30"/>
    <mergeCell ref="L27:M27"/>
    <mergeCell ref="L24:M24"/>
    <mergeCell ref="L25:M25"/>
    <mergeCell ref="L26:M26"/>
    <mergeCell ref="L19:M19"/>
    <mergeCell ref="L20:M20"/>
    <mergeCell ref="L44:M44"/>
    <mergeCell ref="I43:K43"/>
    <mergeCell ref="E43:F43"/>
    <mergeCell ref="E44:F44"/>
    <mergeCell ref="E34:F34"/>
    <mergeCell ref="E37:F37"/>
    <mergeCell ref="E39:F39"/>
    <mergeCell ref="E40:F40"/>
    <mergeCell ref="E41:F41"/>
    <mergeCell ref="E42:F42"/>
    <mergeCell ref="E36:F36"/>
    <mergeCell ref="E38:F38"/>
    <mergeCell ref="T1:X1"/>
    <mergeCell ref="F2:H2"/>
    <mergeCell ref="I2:L2"/>
    <mergeCell ref="M2:N2"/>
    <mergeCell ref="T2:X2"/>
    <mergeCell ref="O1:S1"/>
    <mergeCell ref="F1:L1"/>
    <mergeCell ref="E35:F35"/>
    <mergeCell ref="A1:E1"/>
    <mergeCell ref="E12:F12"/>
    <mergeCell ref="A4:A5"/>
    <mergeCell ref="A2:E2"/>
    <mergeCell ref="E11:F11"/>
    <mergeCell ref="E7:F7"/>
    <mergeCell ref="E10:F10"/>
    <mergeCell ref="E30:F30"/>
    <mergeCell ref="E23:F23"/>
    <mergeCell ref="I20:K20"/>
    <mergeCell ref="I21:K21"/>
    <mergeCell ref="I22:K22"/>
    <mergeCell ref="I26:K26"/>
    <mergeCell ref="I27:K27"/>
    <mergeCell ref="I28:K28"/>
    <mergeCell ref="I33:K33"/>
    <mergeCell ref="M1:N1"/>
    <mergeCell ref="O2:S2"/>
    <mergeCell ref="I15:K15"/>
    <mergeCell ref="I13:K13"/>
    <mergeCell ref="I11:K11"/>
    <mergeCell ref="I14:K14"/>
    <mergeCell ref="A32:A42"/>
    <mergeCell ref="A6:A12"/>
    <mergeCell ref="A14:A20"/>
    <mergeCell ref="A22:A30"/>
    <mergeCell ref="E32:F32"/>
    <mergeCell ref="E14:F14"/>
    <mergeCell ref="E15:F15"/>
    <mergeCell ref="E29:F29"/>
    <mergeCell ref="E19:F19"/>
    <mergeCell ref="E20:F20"/>
    <mergeCell ref="I23:K23"/>
    <mergeCell ref="I24:K24"/>
    <mergeCell ref="I18:K18"/>
    <mergeCell ref="I31:K31"/>
    <mergeCell ref="I19:K19"/>
    <mergeCell ref="L21:M21"/>
    <mergeCell ref="L13:M13"/>
    <mergeCell ref="L14:M14"/>
    <mergeCell ref="E13:F13"/>
    <mergeCell ref="E16:F16"/>
    <mergeCell ref="E17:F17"/>
    <mergeCell ref="E18:F18"/>
    <mergeCell ref="E33:F33"/>
    <mergeCell ref="O12:P12"/>
    <mergeCell ref="E24:F24"/>
    <mergeCell ref="E25:F25"/>
    <mergeCell ref="E26:F26"/>
    <mergeCell ref="E31:F31"/>
    <mergeCell ref="E21:F21"/>
    <mergeCell ref="E22:F22"/>
    <mergeCell ref="E27:F27"/>
    <mergeCell ref="E28:F28"/>
    <mergeCell ref="I16:K16"/>
    <mergeCell ref="I17:K17"/>
    <mergeCell ref="I25:K25"/>
    <mergeCell ref="I32:K32"/>
    <mergeCell ref="L29:M29"/>
    <mergeCell ref="L22:M22"/>
    <mergeCell ref="L30:M30"/>
    <mergeCell ref="L31:M31"/>
    <mergeCell ref="L32:M32"/>
    <mergeCell ref="L33:M33"/>
    <mergeCell ref="V12:W12"/>
    <mergeCell ref="V4:X4"/>
    <mergeCell ref="B4:D4"/>
    <mergeCell ref="I4:N4"/>
    <mergeCell ref="O4:Q4"/>
    <mergeCell ref="E8:F8"/>
    <mergeCell ref="E9:F9"/>
    <mergeCell ref="R4:U4"/>
    <mergeCell ref="E4:H4"/>
    <mergeCell ref="L5:M5"/>
    <mergeCell ref="I9:K9"/>
    <mergeCell ref="I10:K10"/>
    <mergeCell ref="I12:K12"/>
    <mergeCell ref="E5:F5"/>
    <mergeCell ref="I5:K5"/>
    <mergeCell ref="I6:K6"/>
    <mergeCell ref="E6:F6"/>
    <mergeCell ref="I7:K7"/>
    <mergeCell ref="I8:K8"/>
    <mergeCell ref="S5:T5"/>
    <mergeCell ref="S6:T6"/>
    <mergeCell ref="S7:T7"/>
    <mergeCell ref="S8:T8"/>
    <mergeCell ref="S9:T9"/>
  </mergeCells>
  <phoneticPr fontId="3"/>
  <dataValidations count="2">
    <dataValidation type="decimal" operator="lessThanOrEqual" allowBlank="1" showInputMessage="1" showErrorMessage="1" sqref="X22:X24 D8:D11 X6:X11 H6 H8:H9 H11 H14:H20 H22:H26 H29:H30 Q6 Q8:Q9 Q11 D14:D20 D22:D30 X28:X29 Q14:Q20 D6 Q22:Q30 X15:X16 X18:X20" xr:uid="{00000000-0002-0000-0500-000000000000}">
      <formula1>C6</formula1>
    </dataValidation>
    <dataValidation type="decimal" operator="lessThanOrEqual" allowBlank="1" showInputMessage="1" showErrorMessage="1" sqref="N6 U28:U30 N11 N28:N29 N22:N24 U19:U20 N8 U6 U8:U9 U11:U12 N19:N20 U22:U24 N15 U15" xr:uid="{00000000-0002-0000-05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IS73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1.25" style="27" customWidth="1"/>
    <col min="16" max="16" width="10.625" style="27" customWidth="1"/>
    <col min="17" max="17" width="11.625" style="27" customWidth="1"/>
    <col min="18" max="18" width="11.2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125" style="27" customWidth="1"/>
    <col min="24" max="24" width="11.625" style="27" customWidth="1"/>
    <col min="25" max="25" width="5" style="27" customWidth="1"/>
    <col min="26" max="16384" width="9" style="27"/>
  </cols>
  <sheetData>
    <row r="1" spans="1:253" ht="22.5" customHeight="1" x14ac:dyDescent="0.15">
      <c r="A1" s="691" t="s">
        <v>77</v>
      </c>
      <c r="B1" s="691"/>
      <c r="C1" s="691"/>
      <c r="D1" s="691"/>
      <c r="E1" s="692"/>
      <c r="F1" s="700" t="s">
        <v>181</v>
      </c>
      <c r="G1" s="691"/>
      <c r="H1" s="691"/>
      <c r="I1" s="691"/>
      <c r="J1" s="691"/>
      <c r="K1" s="691"/>
      <c r="L1" s="692"/>
      <c r="M1" s="674" t="s">
        <v>334</v>
      </c>
      <c r="N1" s="676"/>
      <c r="O1" s="674" t="s">
        <v>79</v>
      </c>
      <c r="P1" s="675"/>
      <c r="Q1" s="675"/>
      <c r="R1" s="675"/>
      <c r="S1" s="676"/>
      <c r="T1" s="674" t="s">
        <v>80</v>
      </c>
      <c r="U1" s="675"/>
      <c r="V1" s="675"/>
      <c r="W1" s="675"/>
      <c r="X1" s="675"/>
    </row>
    <row r="2" spans="1:253" ht="30" customHeight="1" x14ac:dyDescent="0.15">
      <c r="A2" s="701">
        <f>市郡別!A3</f>
        <v>0</v>
      </c>
      <c r="B2" s="701"/>
      <c r="C2" s="701"/>
      <c r="D2" s="701"/>
      <c r="E2" s="702"/>
      <c r="F2" s="685">
        <f>SUM(D44,H44,N44,Q44,U44,X44,X40)</f>
        <v>0</v>
      </c>
      <c r="G2" s="686"/>
      <c r="H2" s="686"/>
      <c r="I2" s="687">
        <f>市郡別!P29</f>
        <v>0</v>
      </c>
      <c r="J2" s="924"/>
      <c r="K2" s="924"/>
      <c r="L2" s="925"/>
      <c r="M2" s="689" t="str">
        <f>市郡別!G3</f>
        <v>-</v>
      </c>
      <c r="N2" s="690"/>
      <c r="O2" s="677">
        <f>市郡別!I3</f>
        <v>0</v>
      </c>
      <c r="P2" s="678"/>
      <c r="Q2" s="678"/>
      <c r="R2" s="678"/>
      <c r="S2" s="679"/>
      <c r="T2" s="677">
        <f>市郡別!L3</f>
        <v>0</v>
      </c>
      <c r="U2" s="678"/>
      <c r="V2" s="678"/>
      <c r="W2" s="678"/>
      <c r="X2" s="678"/>
    </row>
    <row r="3" spans="1:253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24.75" customHeight="1" x14ac:dyDescent="0.15">
      <c r="A4" s="662" t="s">
        <v>93</v>
      </c>
      <c r="B4" s="696" t="s">
        <v>65</v>
      </c>
      <c r="C4" s="694"/>
      <c r="D4" s="697"/>
      <c r="E4" s="712" t="s">
        <v>66</v>
      </c>
      <c r="F4" s="712"/>
      <c r="G4" s="712"/>
      <c r="H4" s="712"/>
      <c r="I4" s="696" t="s">
        <v>67</v>
      </c>
      <c r="J4" s="694"/>
      <c r="K4" s="694"/>
      <c r="L4" s="694"/>
      <c r="M4" s="694"/>
      <c r="N4" s="697"/>
      <c r="O4" s="693" t="s">
        <v>68</v>
      </c>
      <c r="P4" s="694"/>
      <c r="Q4" s="695"/>
      <c r="R4" s="696" t="s">
        <v>69</v>
      </c>
      <c r="S4" s="694"/>
      <c r="T4" s="694"/>
      <c r="U4" s="697"/>
      <c r="V4" s="693" t="s">
        <v>70</v>
      </c>
      <c r="W4" s="694"/>
      <c r="X4" s="695"/>
    </row>
    <row r="5" spans="1:253" ht="20.100000000000001" customHeight="1" x14ac:dyDescent="0.15">
      <c r="A5" s="663"/>
      <c r="B5" s="114" t="s">
        <v>72</v>
      </c>
      <c r="C5" s="115" t="s">
        <v>71</v>
      </c>
      <c r="D5" s="116" t="s">
        <v>7</v>
      </c>
      <c r="E5" s="669" t="s">
        <v>72</v>
      </c>
      <c r="F5" s="667"/>
      <c r="G5" s="115" t="s">
        <v>71</v>
      </c>
      <c r="H5" s="117" t="s">
        <v>7</v>
      </c>
      <c r="I5" s="668" t="s">
        <v>72</v>
      </c>
      <c r="J5" s="669"/>
      <c r="K5" s="667"/>
      <c r="L5" s="666" t="s">
        <v>71</v>
      </c>
      <c r="M5" s="667" t="s">
        <v>7</v>
      </c>
      <c r="N5" s="116"/>
      <c r="O5" s="118" t="s">
        <v>72</v>
      </c>
      <c r="P5" s="115" t="s">
        <v>71</v>
      </c>
      <c r="Q5" s="117" t="s">
        <v>7</v>
      </c>
      <c r="R5" s="114" t="s">
        <v>72</v>
      </c>
      <c r="S5" s="666" t="s">
        <v>71</v>
      </c>
      <c r="T5" s="667"/>
      <c r="U5" s="116" t="s">
        <v>7</v>
      </c>
      <c r="V5" s="118" t="s">
        <v>72</v>
      </c>
      <c r="W5" s="115" t="s">
        <v>71</v>
      </c>
      <c r="X5" s="117" t="s">
        <v>7</v>
      </c>
    </row>
    <row r="6" spans="1:253" s="43" customFormat="1" ht="18" customHeight="1" x14ac:dyDescent="0.15">
      <c r="A6" s="922" t="s">
        <v>110</v>
      </c>
      <c r="B6" s="147" t="s">
        <v>279</v>
      </c>
      <c r="C6" s="361">
        <v>1600</v>
      </c>
      <c r="D6" s="317"/>
      <c r="E6" s="753" t="s">
        <v>285</v>
      </c>
      <c r="F6" s="754"/>
      <c r="G6" s="361">
        <v>1450</v>
      </c>
      <c r="H6" s="336"/>
      <c r="I6" s="772" t="s">
        <v>358</v>
      </c>
      <c r="J6" s="753"/>
      <c r="K6" s="754"/>
      <c r="L6" s="896">
        <v>950</v>
      </c>
      <c r="M6" s="897"/>
      <c r="N6" s="315"/>
      <c r="O6" s="615" t="s">
        <v>635</v>
      </c>
      <c r="P6" s="361">
        <v>250</v>
      </c>
      <c r="Q6" s="330"/>
      <c r="R6" s="604" t="s">
        <v>621</v>
      </c>
      <c r="S6" s="896">
        <v>10</v>
      </c>
      <c r="T6" s="897"/>
      <c r="U6" s="315"/>
      <c r="V6" s="140" t="s">
        <v>361</v>
      </c>
      <c r="W6" s="361">
        <v>170</v>
      </c>
      <c r="X6" s="33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s="43" customFormat="1" ht="27" customHeight="1" x14ac:dyDescent="0.15">
      <c r="A7" s="922"/>
      <c r="B7" s="399" t="s">
        <v>87</v>
      </c>
      <c r="C7" s="445" t="s">
        <v>637</v>
      </c>
      <c r="D7" s="504"/>
      <c r="E7" s="740" t="s">
        <v>410</v>
      </c>
      <c r="F7" s="741"/>
      <c r="G7" s="297">
        <v>1200</v>
      </c>
      <c r="H7" s="332"/>
      <c r="I7" s="947" t="s">
        <v>366</v>
      </c>
      <c r="J7" s="948"/>
      <c r="K7" s="949"/>
      <c r="L7" s="858">
        <v>2100</v>
      </c>
      <c r="M7" s="859"/>
      <c r="N7" s="317"/>
      <c r="O7" s="614" t="s">
        <v>636</v>
      </c>
      <c r="P7" s="297">
        <v>400</v>
      </c>
      <c r="Q7" s="332"/>
      <c r="R7" s="499" t="s">
        <v>421</v>
      </c>
      <c r="S7" s="858">
        <v>210</v>
      </c>
      <c r="T7" s="859"/>
      <c r="U7" s="317"/>
      <c r="V7" s="579" t="s">
        <v>363</v>
      </c>
      <c r="W7" s="297">
        <v>410</v>
      </c>
      <c r="X7" s="332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1:253" s="43" customFormat="1" ht="18" customHeight="1" x14ac:dyDescent="0.15">
      <c r="A8" s="922"/>
      <c r="B8" s="575" t="s">
        <v>576</v>
      </c>
      <c r="C8" s="297">
        <v>3940</v>
      </c>
      <c r="D8" s="317"/>
      <c r="E8" s="740" t="s">
        <v>411</v>
      </c>
      <c r="F8" s="741"/>
      <c r="G8" s="297">
        <v>1050</v>
      </c>
      <c r="H8" s="332"/>
      <c r="I8" s="739" t="s">
        <v>58</v>
      </c>
      <c r="J8" s="740"/>
      <c r="K8" s="741"/>
      <c r="L8" s="713">
        <v>1300</v>
      </c>
      <c r="M8" s="714"/>
      <c r="N8" s="317"/>
      <c r="O8" s="113" t="s">
        <v>48</v>
      </c>
      <c r="P8" s="297">
        <v>290</v>
      </c>
      <c r="Q8" s="332"/>
      <c r="R8" s="575" t="s">
        <v>622</v>
      </c>
      <c r="S8" s="858">
        <v>100</v>
      </c>
      <c r="T8" s="859"/>
      <c r="U8" s="317"/>
      <c r="V8" s="113" t="s">
        <v>399</v>
      </c>
      <c r="W8" s="297">
        <v>190</v>
      </c>
      <c r="X8" s="332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pans="1:253" s="43" customFormat="1" ht="24" x14ac:dyDescent="0.15">
      <c r="A9" s="922"/>
      <c r="B9" s="148" t="s">
        <v>49</v>
      </c>
      <c r="C9" s="297">
        <v>5450</v>
      </c>
      <c r="D9" s="317"/>
      <c r="E9" s="740" t="s">
        <v>48</v>
      </c>
      <c r="F9" s="741"/>
      <c r="G9" s="590" t="s">
        <v>615</v>
      </c>
      <c r="H9" s="504"/>
      <c r="I9" s="739" t="s">
        <v>173</v>
      </c>
      <c r="J9" s="740"/>
      <c r="K9" s="741"/>
      <c r="L9" s="858">
        <v>950</v>
      </c>
      <c r="M9" s="859"/>
      <c r="N9" s="317"/>
      <c r="O9" s="398" t="s">
        <v>367</v>
      </c>
      <c r="P9" s="297">
        <v>90</v>
      </c>
      <c r="Q9" s="332"/>
      <c r="R9" s="148"/>
      <c r="S9" s="858"/>
      <c r="T9" s="859"/>
      <c r="U9" s="324"/>
      <c r="V9" s="113" t="s">
        <v>398</v>
      </c>
      <c r="W9" s="297">
        <v>160</v>
      </c>
      <c r="X9" s="332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pans="1:253" s="43" customFormat="1" ht="18" customHeight="1" x14ac:dyDescent="0.15">
      <c r="A10" s="922"/>
      <c r="B10" s="575" t="s">
        <v>577</v>
      </c>
      <c r="C10" s="297">
        <v>2900</v>
      </c>
      <c r="D10" s="317"/>
      <c r="E10" s="740" t="s">
        <v>415</v>
      </c>
      <c r="F10" s="741"/>
      <c r="G10" s="297">
        <v>2300</v>
      </c>
      <c r="H10" s="332"/>
      <c r="I10" s="823" t="s">
        <v>477</v>
      </c>
      <c r="J10" s="740"/>
      <c r="K10" s="741"/>
      <c r="L10" s="858">
        <v>190</v>
      </c>
      <c r="M10" s="859"/>
      <c r="N10" s="317"/>
      <c r="O10" s="113" t="s">
        <v>49</v>
      </c>
      <c r="P10" s="297">
        <v>450</v>
      </c>
      <c r="Q10" s="332"/>
      <c r="R10" s="575" t="s">
        <v>574</v>
      </c>
      <c r="S10" s="858">
        <v>40</v>
      </c>
      <c r="T10" s="859"/>
      <c r="U10" s="317"/>
      <c r="V10" s="113" t="s">
        <v>397</v>
      </c>
      <c r="W10" s="316" t="s">
        <v>582</v>
      </c>
      <c r="X10" s="331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pans="1:253" s="43" customFormat="1" ht="18" customHeight="1" x14ac:dyDescent="0.15">
      <c r="A11" s="922"/>
      <c r="B11" s="148"/>
      <c r="C11" s="297"/>
      <c r="D11" s="367"/>
      <c r="E11" s="740"/>
      <c r="F11" s="741"/>
      <c r="G11" s="297"/>
      <c r="H11" s="331"/>
      <c r="I11" s="739"/>
      <c r="J11" s="740"/>
      <c r="K11" s="741"/>
      <c r="L11" s="858"/>
      <c r="M11" s="859"/>
      <c r="N11" s="324"/>
      <c r="O11" s="586" t="s">
        <v>586</v>
      </c>
      <c r="P11" s="297">
        <v>70</v>
      </c>
      <c r="Q11" s="332"/>
      <c r="R11" s="148"/>
      <c r="S11" s="858"/>
      <c r="T11" s="859"/>
      <c r="U11" s="324"/>
      <c r="V11" s="113" t="s">
        <v>400</v>
      </c>
      <c r="W11" s="445" t="s">
        <v>167</v>
      </c>
      <c r="X11" s="33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pans="1:253" s="43" customFormat="1" ht="18" customHeight="1" x14ac:dyDescent="0.15">
      <c r="A12" s="922"/>
      <c r="B12" s="148"/>
      <c r="C12" s="297"/>
      <c r="D12" s="367"/>
      <c r="E12" s="740"/>
      <c r="F12" s="741"/>
      <c r="G12" s="297"/>
      <c r="H12" s="331"/>
      <c r="I12" s="739"/>
      <c r="J12" s="740"/>
      <c r="K12" s="741"/>
      <c r="L12" s="858"/>
      <c r="M12" s="859"/>
      <c r="N12" s="324"/>
      <c r="O12" s="591" t="s">
        <v>578</v>
      </c>
      <c r="P12" s="297">
        <v>40</v>
      </c>
      <c r="Q12" s="332"/>
      <c r="R12" s="148"/>
      <c r="S12" s="858"/>
      <c r="T12" s="859"/>
      <c r="U12" s="324"/>
      <c r="V12" s="113" t="s">
        <v>396</v>
      </c>
      <c r="W12" s="316">
        <v>110</v>
      </c>
      <c r="X12" s="332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pans="1:253" s="43" customFormat="1" ht="36" customHeight="1" x14ac:dyDescent="0.15">
      <c r="A13" s="922"/>
      <c r="B13" s="148"/>
      <c r="C13" s="297"/>
      <c r="D13" s="367"/>
      <c r="E13" s="740"/>
      <c r="F13" s="741"/>
      <c r="G13" s="297"/>
      <c r="H13" s="331"/>
      <c r="I13" s="739"/>
      <c r="J13" s="740"/>
      <c r="K13" s="741"/>
      <c r="L13" s="858"/>
      <c r="M13" s="859"/>
      <c r="N13" s="324"/>
      <c r="O13" s="204" t="s">
        <v>180</v>
      </c>
      <c r="P13" s="341">
        <v>50</v>
      </c>
      <c r="Q13" s="334"/>
      <c r="R13" s="148"/>
      <c r="S13" s="858"/>
      <c r="T13" s="859"/>
      <c r="U13" s="324"/>
      <c r="V13" s="536"/>
      <c r="X13" s="449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pans="1:253" ht="27" customHeight="1" x14ac:dyDescent="0.15">
      <c r="A14" s="922"/>
      <c r="B14" s="120" t="s">
        <v>280</v>
      </c>
      <c r="C14" s="445" t="s">
        <v>579</v>
      </c>
      <c r="D14" s="504"/>
      <c r="E14" s="670" t="s">
        <v>280</v>
      </c>
      <c r="F14" s="665"/>
      <c r="G14" s="316">
        <v>600</v>
      </c>
      <c r="H14" s="332"/>
      <c r="I14" s="969" t="s">
        <v>365</v>
      </c>
      <c r="J14" s="970"/>
      <c r="K14" s="971"/>
      <c r="L14" s="713">
        <v>170</v>
      </c>
      <c r="M14" s="714"/>
      <c r="N14" s="317"/>
      <c r="O14" s="534" t="s">
        <v>486</v>
      </c>
      <c r="P14" s="316">
        <v>30</v>
      </c>
      <c r="Q14" s="332"/>
      <c r="R14" s="120"/>
      <c r="S14" s="713"/>
      <c r="T14" s="714"/>
      <c r="U14" s="324"/>
      <c r="V14" s="124" t="s">
        <v>416</v>
      </c>
      <c r="W14" s="316">
        <v>30</v>
      </c>
      <c r="X14" s="332"/>
    </row>
    <row r="15" spans="1:253" ht="18" customHeight="1" x14ac:dyDescent="0.15">
      <c r="A15" s="922"/>
      <c r="B15" s="537" t="s">
        <v>478</v>
      </c>
      <c r="C15" s="316">
        <v>720</v>
      </c>
      <c r="D15" s="317"/>
      <c r="E15" s="670" t="s">
        <v>364</v>
      </c>
      <c r="F15" s="665"/>
      <c r="G15" s="316">
        <v>120</v>
      </c>
      <c r="H15" s="332"/>
      <c r="I15" s="664" t="s">
        <v>357</v>
      </c>
      <c r="J15" s="670"/>
      <c r="K15" s="665"/>
      <c r="L15" s="713">
        <v>70</v>
      </c>
      <c r="M15" s="714"/>
      <c r="N15" s="317"/>
      <c r="O15" s="124" t="s">
        <v>460</v>
      </c>
      <c r="P15" s="316">
        <v>30</v>
      </c>
      <c r="Q15" s="332"/>
      <c r="R15" s="120" t="s">
        <v>360</v>
      </c>
      <c r="S15" s="713">
        <v>10</v>
      </c>
      <c r="T15" s="714"/>
      <c r="U15" s="317"/>
      <c r="V15" s="534" t="s">
        <v>475</v>
      </c>
      <c r="W15" s="316">
        <v>90</v>
      </c>
      <c r="X15" s="332"/>
    </row>
    <row r="16" spans="1:253" ht="18" thickBot="1" x14ac:dyDescent="0.2">
      <c r="A16" s="922"/>
      <c r="B16" s="538" t="s">
        <v>479</v>
      </c>
      <c r="C16" s="445" t="s">
        <v>579</v>
      </c>
      <c r="D16" s="504"/>
      <c r="E16" s="950"/>
      <c r="F16" s="951"/>
      <c r="G16" s="151"/>
      <c r="H16" s="514"/>
      <c r="I16" s="968" t="s">
        <v>346</v>
      </c>
      <c r="J16" s="950"/>
      <c r="K16" s="951"/>
      <c r="L16" s="974" t="s">
        <v>575</v>
      </c>
      <c r="M16" s="975"/>
      <c r="N16" s="367"/>
      <c r="O16" s="124" t="s">
        <v>461</v>
      </c>
      <c r="P16" s="316" t="s">
        <v>580</v>
      </c>
      <c r="Q16" s="331"/>
      <c r="R16" s="121"/>
      <c r="S16" s="877"/>
      <c r="T16" s="878"/>
      <c r="U16" s="346"/>
      <c r="V16" s="535" t="s">
        <v>360</v>
      </c>
      <c r="W16" s="341">
        <v>10</v>
      </c>
      <c r="X16" s="332"/>
    </row>
    <row r="17" spans="1:253" s="207" customFormat="1" ht="18" customHeight="1" thickTop="1" x14ac:dyDescent="0.15">
      <c r="A17" s="450">
        <f>SUM(C17+G17+L17+P17+S17+W17)</f>
        <v>30300</v>
      </c>
      <c r="B17" s="451" t="s">
        <v>9</v>
      </c>
      <c r="C17" s="452">
        <f>SUM(C6:C16)</f>
        <v>14610</v>
      </c>
      <c r="D17" s="453">
        <f>SUM(D6:D16)</f>
        <v>0</v>
      </c>
      <c r="E17" s="845" t="s">
        <v>9</v>
      </c>
      <c r="F17" s="846"/>
      <c r="G17" s="454">
        <f>SUM(G6:G15)</f>
        <v>6720</v>
      </c>
      <c r="H17" s="507">
        <f>SUM(H6:H16)</f>
        <v>0</v>
      </c>
      <c r="I17" s="863" t="s">
        <v>9</v>
      </c>
      <c r="J17" s="845"/>
      <c r="K17" s="846"/>
      <c r="L17" s="866">
        <f>SUM(L6:L16)</f>
        <v>5730</v>
      </c>
      <c r="M17" s="867"/>
      <c r="N17" s="453">
        <f>SUM(N6:N16)</f>
        <v>0</v>
      </c>
      <c r="O17" s="455" t="s">
        <v>9</v>
      </c>
      <c r="P17" s="452">
        <f>SUM(P6:P16)</f>
        <v>1700</v>
      </c>
      <c r="Q17" s="456">
        <f>SUM(Q6:Q16)</f>
        <v>0</v>
      </c>
      <c r="R17" s="451" t="s">
        <v>9</v>
      </c>
      <c r="S17" s="866">
        <f>SUM(S6:T15)</f>
        <v>370</v>
      </c>
      <c r="T17" s="867"/>
      <c r="U17" s="453">
        <f>SUM(U6:U16)</f>
        <v>0</v>
      </c>
      <c r="V17" s="455" t="s">
        <v>9</v>
      </c>
      <c r="W17" s="452">
        <f>SUM(W6:W16)</f>
        <v>1170</v>
      </c>
      <c r="X17" s="456">
        <f>SUM(X6:X16)</f>
        <v>0</v>
      </c>
      <c r="Y17" s="164"/>
      <c r="Z17" s="164"/>
      <c r="AA17" s="164"/>
      <c r="AB17" s="164"/>
      <c r="AC17" s="164"/>
      <c r="AD17" s="164"/>
      <c r="AE17" s="164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</row>
    <row r="18" spans="1:253" s="43" customFormat="1" ht="18" customHeight="1" x14ac:dyDescent="0.15">
      <c r="A18" s="922" t="s">
        <v>136</v>
      </c>
      <c r="B18" s="147" t="s">
        <v>347</v>
      </c>
      <c r="C18" s="300">
        <v>50</v>
      </c>
      <c r="D18" s="315"/>
      <c r="E18" s="772" t="s">
        <v>392</v>
      </c>
      <c r="F18" s="754"/>
      <c r="G18" s="230">
        <v>20</v>
      </c>
      <c r="H18" s="336"/>
      <c r="I18" s="772" t="s">
        <v>345</v>
      </c>
      <c r="J18" s="753"/>
      <c r="K18" s="754"/>
      <c r="L18" s="896">
        <v>30</v>
      </c>
      <c r="M18" s="897"/>
      <c r="N18" s="315"/>
      <c r="O18" s="140"/>
      <c r="P18" s="361"/>
      <c r="Q18" s="378"/>
      <c r="R18" s="72"/>
      <c r="S18" s="860"/>
      <c r="T18" s="861"/>
      <c r="U18" s="159"/>
      <c r="V18" s="140" t="s">
        <v>434</v>
      </c>
      <c r="W18" s="361">
        <v>10</v>
      </c>
      <c r="X18" s="332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s="43" customFormat="1" ht="18" customHeight="1" x14ac:dyDescent="0.15">
      <c r="A19" s="922"/>
      <c r="B19" s="505" t="s">
        <v>431</v>
      </c>
      <c r="C19" s="316">
        <v>60</v>
      </c>
      <c r="D19" s="315"/>
      <c r="E19" s="900" t="s">
        <v>432</v>
      </c>
      <c r="F19" s="902"/>
      <c r="G19" s="231">
        <v>10</v>
      </c>
      <c r="H19" s="332"/>
      <c r="I19" s="900" t="s">
        <v>433</v>
      </c>
      <c r="J19" s="901"/>
      <c r="K19" s="902"/>
      <c r="L19" s="858">
        <v>30</v>
      </c>
      <c r="M19" s="859"/>
      <c r="N19" s="317"/>
      <c r="O19" s="204"/>
      <c r="P19" s="341"/>
      <c r="Q19" s="447"/>
      <c r="R19" s="73"/>
      <c r="S19" s="854"/>
      <c r="T19" s="862"/>
      <c r="U19" s="160"/>
      <c r="V19" s="52" t="s">
        <v>433</v>
      </c>
      <c r="W19" s="231">
        <v>10</v>
      </c>
      <c r="X19" s="332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spans="1:253" s="43" customFormat="1" ht="18" customHeight="1" x14ac:dyDescent="0.15">
      <c r="A20" s="922"/>
      <c r="B20" s="505" t="s">
        <v>474</v>
      </c>
      <c r="C20" s="130">
        <v>70</v>
      </c>
      <c r="D20" s="315"/>
      <c r="E20" s="740" t="s">
        <v>54</v>
      </c>
      <c r="F20" s="741"/>
      <c r="G20" s="297">
        <v>20</v>
      </c>
      <c r="H20" s="332"/>
      <c r="I20" s="739" t="s">
        <v>60</v>
      </c>
      <c r="J20" s="972"/>
      <c r="K20" s="973"/>
      <c r="L20" s="763" t="s">
        <v>384</v>
      </c>
      <c r="M20" s="764"/>
      <c r="N20" s="367"/>
      <c r="O20" s="113"/>
      <c r="P20" s="297"/>
      <c r="Q20" s="331"/>
      <c r="R20" s="73"/>
      <c r="S20" s="854"/>
      <c r="T20" s="862"/>
      <c r="U20" s="160"/>
      <c r="V20" s="532" t="s">
        <v>476</v>
      </c>
      <c r="W20" s="231">
        <v>10</v>
      </c>
      <c r="X20" s="332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spans="1:253" s="43" customFormat="1" ht="18" customHeight="1" x14ac:dyDescent="0.15">
      <c r="A21" s="922"/>
      <c r="B21" s="148" t="s">
        <v>281</v>
      </c>
      <c r="C21" s="316">
        <v>240</v>
      </c>
      <c r="D21" s="315"/>
      <c r="E21" s="740" t="s">
        <v>281</v>
      </c>
      <c r="F21" s="741"/>
      <c r="G21" s="297">
        <v>40</v>
      </c>
      <c r="H21" s="332"/>
      <c r="I21" s="739" t="s">
        <v>420</v>
      </c>
      <c r="J21" s="740"/>
      <c r="K21" s="741"/>
      <c r="L21" s="858">
        <v>30</v>
      </c>
      <c r="M21" s="859"/>
      <c r="N21" s="317"/>
      <c r="O21" s="113" t="s">
        <v>412</v>
      </c>
      <c r="P21" s="297">
        <v>20</v>
      </c>
      <c r="Q21" s="332"/>
      <c r="R21" s="73"/>
      <c r="S21" s="854"/>
      <c r="T21" s="862"/>
      <c r="U21" s="160"/>
      <c r="V21" s="113" t="s">
        <v>362</v>
      </c>
      <c r="W21" s="297">
        <v>20</v>
      </c>
      <c r="X21" s="332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spans="1:253" s="43" customFormat="1" ht="18" customHeight="1" x14ac:dyDescent="0.15">
      <c r="A22" s="922"/>
      <c r="B22" s="148" t="s">
        <v>348</v>
      </c>
      <c r="C22" s="445" t="s">
        <v>517</v>
      </c>
      <c r="D22" s="504"/>
      <c r="E22" s="740" t="s">
        <v>286</v>
      </c>
      <c r="F22" s="741"/>
      <c r="G22" s="297">
        <v>50</v>
      </c>
      <c r="H22" s="332"/>
      <c r="I22" s="739" t="s">
        <v>344</v>
      </c>
      <c r="J22" s="740"/>
      <c r="K22" s="741"/>
      <c r="L22" s="858" t="s">
        <v>517</v>
      </c>
      <c r="M22" s="859"/>
      <c r="N22" s="504"/>
      <c r="O22" s="113"/>
      <c r="P22" s="297"/>
      <c r="Q22" s="331"/>
      <c r="R22" s="73"/>
      <c r="S22" s="854"/>
      <c r="T22" s="862"/>
      <c r="U22" s="160"/>
      <c r="V22" s="113" t="s">
        <v>344</v>
      </c>
      <c r="W22" s="316" t="s">
        <v>517</v>
      </c>
      <c r="X22" s="33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spans="1:253" s="43" customFormat="1" ht="18" customHeight="1" x14ac:dyDescent="0.15">
      <c r="A23" s="922"/>
      <c r="B23" s="148" t="s">
        <v>59</v>
      </c>
      <c r="C23" s="316">
        <v>340</v>
      </c>
      <c r="D23" s="315"/>
      <c r="E23" s="740" t="s">
        <v>393</v>
      </c>
      <c r="F23" s="741"/>
      <c r="G23" s="297">
        <v>40</v>
      </c>
      <c r="H23" s="332"/>
      <c r="I23" s="739" t="s">
        <v>61</v>
      </c>
      <c r="J23" s="740"/>
      <c r="K23" s="741"/>
      <c r="L23" s="858">
        <v>60</v>
      </c>
      <c r="M23" s="859"/>
      <c r="N23" s="317"/>
      <c r="O23" s="113"/>
      <c r="P23" s="297"/>
      <c r="Q23" s="331"/>
      <c r="R23" s="73"/>
      <c r="S23" s="854"/>
      <c r="T23" s="862"/>
      <c r="U23" s="160"/>
      <c r="V23" s="113" t="s">
        <v>62</v>
      </c>
      <c r="W23" s="297">
        <v>20</v>
      </c>
      <c r="X23" s="332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  <row r="24" spans="1:253" s="43" customFormat="1" ht="18" customHeight="1" x14ac:dyDescent="0.15">
      <c r="A24" s="922"/>
      <c r="B24" s="167" t="s">
        <v>349</v>
      </c>
      <c r="C24" s="316">
        <v>90</v>
      </c>
      <c r="D24" s="315"/>
      <c r="E24" s="740" t="s">
        <v>394</v>
      </c>
      <c r="F24" s="741"/>
      <c r="G24" s="297">
        <v>30</v>
      </c>
      <c r="H24" s="332"/>
      <c r="I24" s="739" t="s">
        <v>342</v>
      </c>
      <c r="J24" s="740"/>
      <c r="K24" s="741"/>
      <c r="L24" s="858">
        <v>10</v>
      </c>
      <c r="M24" s="859"/>
      <c r="N24" s="317"/>
      <c r="O24" s="113"/>
      <c r="P24" s="297"/>
      <c r="Q24" s="331"/>
      <c r="R24" s="73"/>
      <c r="S24" s="854"/>
      <c r="T24" s="862"/>
      <c r="U24" s="160"/>
      <c r="V24" s="113"/>
      <c r="W24" s="297"/>
      <c r="X24" s="331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</row>
    <row r="25" spans="1:253" s="43" customFormat="1" ht="18" customHeight="1" x14ac:dyDescent="0.15">
      <c r="A25" s="922"/>
      <c r="B25" s="148" t="s">
        <v>350</v>
      </c>
      <c r="C25" s="316">
        <v>760</v>
      </c>
      <c r="D25" s="315"/>
      <c r="E25" s="740" t="s">
        <v>427</v>
      </c>
      <c r="F25" s="741"/>
      <c r="G25" s="297">
        <v>120</v>
      </c>
      <c r="H25" s="332"/>
      <c r="I25" s="823" t="s">
        <v>343</v>
      </c>
      <c r="J25" s="740"/>
      <c r="K25" s="741"/>
      <c r="L25" s="858">
        <v>100</v>
      </c>
      <c r="M25" s="859"/>
      <c r="N25" s="317"/>
      <c r="O25" s="113"/>
      <c r="P25" s="297"/>
      <c r="Q25" s="331"/>
      <c r="R25" s="73"/>
      <c r="S25" s="854"/>
      <c r="T25" s="862"/>
      <c r="U25" s="160"/>
      <c r="V25" s="540" t="s">
        <v>494</v>
      </c>
      <c r="W25" s="297">
        <v>30</v>
      </c>
      <c r="X25" s="332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</row>
    <row r="26" spans="1:253" s="43" customFormat="1" ht="18" customHeight="1" x14ac:dyDescent="0.15">
      <c r="A26" s="922"/>
      <c r="B26" s="120" t="s">
        <v>282</v>
      </c>
      <c r="C26" s="590" t="s">
        <v>518</v>
      </c>
      <c r="D26" s="504"/>
      <c r="E26" s="740"/>
      <c r="F26" s="741"/>
      <c r="G26" s="297"/>
      <c r="H26" s="331"/>
      <c r="I26" s="739"/>
      <c r="J26" s="740"/>
      <c r="K26" s="741"/>
      <c r="L26" s="858"/>
      <c r="M26" s="859"/>
      <c r="N26" s="324"/>
      <c r="O26" s="113"/>
      <c r="P26" s="297"/>
      <c r="Q26" s="331"/>
      <c r="R26" s="73"/>
      <c r="S26" s="854"/>
      <c r="T26" s="862"/>
      <c r="U26" s="160"/>
      <c r="V26" s="113"/>
      <c r="W26" s="297"/>
      <c r="X26" s="331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</row>
    <row r="27" spans="1:253" s="43" customFormat="1" ht="18" customHeight="1" x14ac:dyDescent="0.15">
      <c r="A27" s="922"/>
      <c r="B27" s="148" t="s">
        <v>55</v>
      </c>
      <c r="C27" s="445" t="s">
        <v>473</v>
      </c>
      <c r="D27" s="504"/>
      <c r="E27" s="771" t="s">
        <v>570</v>
      </c>
      <c r="F27" s="741"/>
      <c r="G27" s="590" t="s">
        <v>518</v>
      </c>
      <c r="H27" s="504"/>
      <c r="I27" s="739"/>
      <c r="J27" s="740"/>
      <c r="K27" s="741"/>
      <c r="L27" s="858"/>
      <c r="M27" s="859"/>
      <c r="N27" s="324"/>
      <c r="O27" s="113"/>
      <c r="P27" s="297"/>
      <c r="Q27" s="331"/>
      <c r="R27" s="73"/>
      <c r="S27" s="854"/>
      <c r="T27" s="862"/>
      <c r="U27" s="160"/>
      <c r="V27" s="113"/>
      <c r="W27" s="297"/>
      <c r="X27" s="331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</row>
    <row r="28" spans="1:253" s="43" customFormat="1" ht="18" customHeight="1" x14ac:dyDescent="0.15">
      <c r="A28" s="922"/>
      <c r="B28" s="148" t="s">
        <v>351</v>
      </c>
      <c r="C28" s="590" t="s">
        <v>518</v>
      </c>
      <c r="D28" s="504"/>
      <c r="E28" s="740" t="s">
        <v>426</v>
      </c>
      <c r="F28" s="741"/>
      <c r="G28" s="316">
        <v>400</v>
      </c>
      <c r="H28" s="332"/>
      <c r="I28" s="739" t="s">
        <v>356</v>
      </c>
      <c r="J28" s="740"/>
      <c r="K28" s="741"/>
      <c r="L28" s="974" t="s">
        <v>573</v>
      </c>
      <c r="M28" s="975"/>
      <c r="N28" s="367"/>
      <c r="O28" s="113"/>
      <c r="P28" s="297"/>
      <c r="Q28" s="331"/>
      <c r="R28" s="73"/>
      <c r="S28" s="854"/>
      <c r="T28" s="862"/>
      <c r="U28" s="160"/>
      <c r="V28" s="540" t="s">
        <v>495</v>
      </c>
      <c r="W28" s="590" t="s">
        <v>518</v>
      </c>
      <c r="X28" s="33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</row>
    <row r="29" spans="1:253" s="43" customFormat="1" ht="18" customHeight="1" x14ac:dyDescent="0.15">
      <c r="A29" s="922"/>
      <c r="B29" s="148" t="s">
        <v>352</v>
      </c>
      <c r="C29" s="316">
        <v>700</v>
      </c>
      <c r="D29" s="315"/>
      <c r="E29" s="740" t="s">
        <v>56</v>
      </c>
      <c r="F29" s="741"/>
      <c r="G29" s="297" t="s">
        <v>436</v>
      </c>
      <c r="H29" s="449"/>
      <c r="I29" s="739" t="s">
        <v>287</v>
      </c>
      <c r="J29" s="740"/>
      <c r="K29" s="741"/>
      <c r="L29" s="858">
        <v>40</v>
      </c>
      <c r="M29" s="859"/>
      <c r="N29" s="317"/>
      <c r="O29" s="113" t="s">
        <v>359</v>
      </c>
      <c r="P29" s="297">
        <v>30</v>
      </c>
      <c r="Q29" s="332"/>
      <c r="R29" s="73"/>
      <c r="S29" s="854"/>
      <c r="T29" s="862"/>
      <c r="U29" s="160"/>
      <c r="V29" s="113" t="s">
        <v>359</v>
      </c>
      <c r="W29" s="297">
        <v>50</v>
      </c>
      <c r="X29" s="332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</row>
    <row r="30" spans="1:253" s="43" customFormat="1" ht="18" customHeight="1" x14ac:dyDescent="0.15">
      <c r="A30" s="922"/>
      <c r="B30" s="148"/>
      <c r="C30" s="150"/>
      <c r="D30" s="196"/>
      <c r="E30" s="740"/>
      <c r="F30" s="741"/>
      <c r="G30" s="152"/>
      <c r="H30" s="511"/>
      <c r="I30" s="739"/>
      <c r="J30" s="740"/>
      <c r="K30" s="741"/>
      <c r="L30" s="854"/>
      <c r="M30" s="862"/>
      <c r="N30" s="196"/>
      <c r="O30" s="113"/>
      <c r="P30" s="297"/>
      <c r="Q30" s="339"/>
      <c r="R30" s="73"/>
      <c r="S30" s="854"/>
      <c r="T30" s="862"/>
      <c r="U30" s="160"/>
      <c r="V30" s="113"/>
      <c r="W30" s="297"/>
      <c r="X30" s="339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</row>
    <row r="31" spans="1:253" s="43" customFormat="1" ht="18" customHeight="1" thickBot="1" x14ac:dyDescent="0.2">
      <c r="A31" s="922"/>
      <c r="B31" s="149" t="s">
        <v>283</v>
      </c>
      <c r="C31" s="961" t="s">
        <v>88</v>
      </c>
      <c r="D31" s="962"/>
      <c r="E31" s="780"/>
      <c r="F31" s="756"/>
      <c r="G31" s="153"/>
      <c r="H31" s="515"/>
      <c r="I31" s="755" t="s">
        <v>283</v>
      </c>
      <c r="J31" s="780"/>
      <c r="K31" s="756"/>
      <c r="L31" s="956" t="s">
        <v>135</v>
      </c>
      <c r="M31" s="957"/>
      <c r="N31" s="958"/>
      <c r="O31" s="141" t="s">
        <v>283</v>
      </c>
      <c r="P31" s="956" t="s">
        <v>135</v>
      </c>
      <c r="Q31" s="957"/>
      <c r="R31" s="149" t="s">
        <v>283</v>
      </c>
      <c r="S31" s="956" t="s">
        <v>88</v>
      </c>
      <c r="T31" s="957"/>
      <c r="U31" s="958"/>
      <c r="V31" s="141"/>
      <c r="W31" s="318"/>
      <c r="X31" s="342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</row>
    <row r="32" spans="1:253" s="208" customFormat="1" ht="18" customHeight="1" thickTop="1" x14ac:dyDescent="0.15">
      <c r="A32" s="457">
        <f>SUM(C32+G32+L32+P32+S32+W32)</f>
        <v>3540</v>
      </c>
      <c r="B32" s="458" t="s">
        <v>9</v>
      </c>
      <c r="C32" s="459">
        <f>SUM(C18:C29)</f>
        <v>2310</v>
      </c>
      <c r="D32" s="460">
        <f>SUM(D18:D31)</f>
        <v>0</v>
      </c>
      <c r="E32" s="911" t="s">
        <v>9</v>
      </c>
      <c r="F32" s="912"/>
      <c r="G32" s="459">
        <f>SUM(G18:G29)</f>
        <v>730</v>
      </c>
      <c r="H32" s="507">
        <f>SUM(H18:H31)</f>
        <v>0</v>
      </c>
      <c r="I32" s="923" t="s">
        <v>9</v>
      </c>
      <c r="J32" s="911"/>
      <c r="K32" s="912"/>
      <c r="L32" s="959">
        <f>SUM(L18:L29)</f>
        <v>300</v>
      </c>
      <c r="M32" s="960"/>
      <c r="N32" s="460">
        <f>SUM(N18:N31)</f>
        <v>0</v>
      </c>
      <c r="O32" s="461" t="s">
        <v>9</v>
      </c>
      <c r="P32" s="459">
        <f>SUM(P21:P29)</f>
        <v>50</v>
      </c>
      <c r="Q32" s="462">
        <f>SUM(Q21:Q31)</f>
        <v>0</v>
      </c>
      <c r="R32" s="463"/>
      <c r="S32" s="959"/>
      <c r="T32" s="960"/>
      <c r="U32" s="464"/>
      <c r="V32" s="461" t="s">
        <v>9</v>
      </c>
      <c r="W32" s="465">
        <f>SUM(W18:W29)</f>
        <v>150</v>
      </c>
      <c r="X32" s="456">
        <f>SUM(X18:X29)</f>
        <v>0</v>
      </c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  <c r="HU32" s="164"/>
      <c r="HV32" s="164"/>
      <c r="HW32" s="164"/>
      <c r="HX32" s="164"/>
      <c r="HY32" s="164"/>
      <c r="HZ32" s="164"/>
      <c r="IA32" s="164"/>
      <c r="IB32" s="164"/>
      <c r="IC32" s="164"/>
      <c r="ID32" s="164"/>
      <c r="IE32" s="164"/>
      <c r="IF32" s="164"/>
      <c r="IG32" s="164"/>
      <c r="IH32" s="164"/>
      <c r="II32" s="164"/>
      <c r="IJ32" s="164"/>
      <c r="IK32" s="164"/>
      <c r="IL32" s="164"/>
      <c r="IM32" s="164"/>
      <c r="IN32" s="164"/>
      <c r="IO32" s="164"/>
      <c r="IP32" s="164"/>
      <c r="IQ32" s="164"/>
      <c r="IR32" s="164"/>
      <c r="IS32" s="164"/>
    </row>
    <row r="33" spans="1:253" s="43" customFormat="1" ht="18" customHeight="1" x14ac:dyDescent="0.15">
      <c r="A33" s="96"/>
      <c r="B33" s="100"/>
      <c r="C33" s="96"/>
      <c r="D33" s="97"/>
      <c r="E33" s="946"/>
      <c r="F33" s="946"/>
      <c r="G33" s="189"/>
      <c r="H33" s="189"/>
      <c r="I33" s="952"/>
      <c r="J33" s="946"/>
      <c r="K33" s="946"/>
      <c r="L33" s="976"/>
      <c r="M33" s="976"/>
      <c r="N33" s="203"/>
      <c r="O33" s="101"/>
      <c r="P33" s="189"/>
      <c r="Q33" s="189"/>
      <c r="R33" s="74"/>
      <c r="S33" s="976"/>
      <c r="T33" s="976"/>
      <c r="U33" s="203"/>
      <c r="V33" s="101"/>
      <c r="W33" s="229"/>
      <c r="X33" s="229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</row>
    <row r="34" spans="1:253" s="208" customFormat="1" ht="18" customHeight="1" x14ac:dyDescent="0.15">
      <c r="A34" s="209" t="s">
        <v>113</v>
      </c>
      <c r="B34" s="210" t="s">
        <v>9</v>
      </c>
      <c r="C34" s="296">
        <f>SUM(C17,C32)</f>
        <v>16920</v>
      </c>
      <c r="D34" s="368">
        <f>SUM(D17,D32)</f>
        <v>0</v>
      </c>
      <c r="E34" s="944" t="s">
        <v>9</v>
      </c>
      <c r="F34" s="945"/>
      <c r="G34" s="296">
        <f>SUM(G17,G32)</f>
        <v>7450</v>
      </c>
      <c r="H34" s="513">
        <f>SUM(H17,H32)</f>
        <v>0</v>
      </c>
      <c r="I34" s="979" t="s">
        <v>9</v>
      </c>
      <c r="J34" s="944"/>
      <c r="K34" s="945"/>
      <c r="L34" s="977">
        <f>SUM(L17,L32)</f>
        <v>6030</v>
      </c>
      <c r="M34" s="978"/>
      <c r="N34" s="374">
        <f>SUM(N17,N32)</f>
        <v>0</v>
      </c>
      <c r="O34" s="211" t="s">
        <v>9</v>
      </c>
      <c r="P34" s="296">
        <f>SUM(P17,P32)</f>
        <v>1750</v>
      </c>
      <c r="Q34" s="379">
        <f>SUM(Q17,Q32)</f>
        <v>0</v>
      </c>
      <c r="R34" s="210" t="s">
        <v>9</v>
      </c>
      <c r="S34" s="977">
        <f>SUM(S17)</f>
        <v>370</v>
      </c>
      <c r="T34" s="978"/>
      <c r="U34" s="380">
        <f>SUM(U17)</f>
        <v>0</v>
      </c>
      <c r="V34" s="211" t="s">
        <v>9</v>
      </c>
      <c r="W34" s="296">
        <f>SUM(W17,W32)</f>
        <v>1320</v>
      </c>
      <c r="X34" s="379">
        <f>SUM(X17,X32)</f>
        <v>0</v>
      </c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  <c r="HU34" s="164"/>
      <c r="HV34" s="164"/>
      <c r="HW34" s="164"/>
      <c r="HX34" s="164"/>
      <c r="HY34" s="164"/>
      <c r="HZ34" s="164"/>
      <c r="IA34" s="164"/>
      <c r="IB34" s="164"/>
      <c r="IC34" s="164"/>
      <c r="ID34" s="164"/>
      <c r="IE34" s="164"/>
      <c r="IF34" s="164"/>
      <c r="IG34" s="164"/>
      <c r="IH34" s="164"/>
      <c r="II34" s="164"/>
      <c r="IJ34" s="164"/>
      <c r="IK34" s="164"/>
      <c r="IL34" s="164"/>
      <c r="IM34" s="164"/>
      <c r="IN34" s="164"/>
      <c r="IO34" s="164"/>
      <c r="IP34" s="164"/>
      <c r="IQ34" s="164"/>
      <c r="IR34" s="164"/>
      <c r="IS34" s="164"/>
    </row>
    <row r="35" spans="1:253" s="43" customFormat="1" ht="18" customHeight="1" thickBot="1" x14ac:dyDescent="0.2">
      <c r="A35" s="2"/>
      <c r="B35" s="95"/>
      <c r="C35" s="229"/>
      <c r="D35" s="229"/>
      <c r="E35" s="946"/>
      <c r="F35" s="946"/>
      <c r="G35" s="229"/>
      <c r="H35" s="229"/>
      <c r="I35" s="946"/>
      <c r="J35" s="946"/>
      <c r="K35" s="946"/>
      <c r="L35" s="892"/>
      <c r="M35" s="892"/>
      <c r="N35" s="233"/>
      <c r="O35" s="95"/>
      <c r="P35" s="189"/>
      <c r="Q35" s="189"/>
      <c r="R35" s="95"/>
      <c r="S35" s="892"/>
      <c r="T35" s="892"/>
      <c r="U35" s="229"/>
      <c r="V35" s="101"/>
      <c r="W35" s="229"/>
      <c r="X35" s="229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</row>
    <row r="36" spans="1:253" s="43" customFormat="1" ht="18" customHeight="1" x14ac:dyDescent="0.15">
      <c r="A36" s="953" t="s">
        <v>128</v>
      </c>
      <c r="B36" s="177" t="s">
        <v>284</v>
      </c>
      <c r="C36" s="322">
        <v>180</v>
      </c>
      <c r="D36" s="323"/>
      <c r="E36" s="772" t="s">
        <v>284</v>
      </c>
      <c r="F36" s="754"/>
      <c r="G36" s="322">
        <v>150</v>
      </c>
      <c r="H36" s="336"/>
      <c r="I36" s="832" t="s">
        <v>284</v>
      </c>
      <c r="J36" s="706"/>
      <c r="K36" s="707"/>
      <c r="L36" s="840">
        <v>270</v>
      </c>
      <c r="M36" s="841"/>
      <c r="N36" s="323"/>
      <c r="O36" s="51"/>
      <c r="P36" s="206"/>
      <c r="Q36" s="171"/>
      <c r="R36" s="87"/>
      <c r="S36" s="364"/>
      <c r="T36" s="418"/>
      <c r="U36" s="364"/>
      <c r="V36" s="980" t="s">
        <v>496</v>
      </c>
      <c r="W36" s="981"/>
      <c r="X36" s="982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</row>
    <row r="37" spans="1:253" s="43" customFormat="1" ht="18" customHeight="1" x14ac:dyDescent="0.15">
      <c r="A37" s="759"/>
      <c r="B37" s="148" t="s">
        <v>353</v>
      </c>
      <c r="C37" s="297">
        <v>240</v>
      </c>
      <c r="D37" s="317"/>
      <c r="E37" s="823" t="s">
        <v>587</v>
      </c>
      <c r="F37" s="741"/>
      <c r="G37" s="297">
        <v>20</v>
      </c>
      <c r="H37" s="332"/>
      <c r="I37" s="664" t="s">
        <v>355</v>
      </c>
      <c r="J37" s="670"/>
      <c r="K37" s="665"/>
      <c r="L37" s="713">
        <v>130</v>
      </c>
      <c r="M37" s="714"/>
      <c r="N37" s="317"/>
      <c r="O37" s="394"/>
      <c r="P37" s="386"/>
      <c r="Q37" s="392"/>
      <c r="R37" s="395"/>
      <c r="S37" s="392"/>
      <c r="T37" s="393"/>
      <c r="U37" s="392"/>
      <c r="V37" s="542" t="s">
        <v>497</v>
      </c>
      <c r="W37" s="322">
        <v>110</v>
      </c>
      <c r="X37" s="543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</row>
    <row r="38" spans="1:253" s="43" customFormat="1" ht="18" customHeight="1" x14ac:dyDescent="0.15">
      <c r="A38" s="759"/>
      <c r="B38" s="148"/>
      <c r="C38" s="297"/>
      <c r="D38" s="367"/>
      <c r="E38" s="823" t="s">
        <v>492</v>
      </c>
      <c r="F38" s="741"/>
      <c r="G38" s="297">
        <v>50</v>
      </c>
      <c r="H38" s="332"/>
      <c r="I38" s="671" t="s">
        <v>493</v>
      </c>
      <c r="J38" s="670"/>
      <c r="K38" s="665"/>
      <c r="L38" s="713">
        <v>70</v>
      </c>
      <c r="M38" s="714"/>
      <c r="N38" s="317"/>
      <c r="O38" s="52"/>
      <c r="P38" s="152"/>
      <c r="Q38" s="156"/>
      <c r="R38" s="73"/>
      <c r="S38" s="344"/>
      <c r="T38" s="417"/>
      <c r="U38" s="344"/>
      <c r="V38" s="544" t="s">
        <v>498</v>
      </c>
      <c r="W38" s="297">
        <v>20</v>
      </c>
      <c r="X38" s="545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</row>
    <row r="39" spans="1:253" s="43" customFormat="1" ht="18" customHeight="1" thickBot="1" x14ac:dyDescent="0.2">
      <c r="A39" s="86" t="s">
        <v>112</v>
      </c>
      <c r="B39" s="149" t="s">
        <v>354</v>
      </c>
      <c r="C39" s="318">
        <v>40</v>
      </c>
      <c r="D39" s="319"/>
      <c r="E39" s="950" t="s">
        <v>441</v>
      </c>
      <c r="F39" s="951"/>
      <c r="G39" s="341">
        <v>90</v>
      </c>
      <c r="H39" s="516"/>
      <c r="I39" s="664" t="s">
        <v>390</v>
      </c>
      <c r="J39" s="670"/>
      <c r="K39" s="665"/>
      <c r="L39" s="877">
        <v>100</v>
      </c>
      <c r="M39" s="878"/>
      <c r="N39" s="319"/>
      <c r="O39" s="50"/>
      <c r="P39" s="153"/>
      <c r="Q39" s="157"/>
      <c r="R39" s="77"/>
      <c r="S39" s="864"/>
      <c r="T39" s="865"/>
      <c r="U39" s="345"/>
      <c r="V39" s="546" t="s">
        <v>499</v>
      </c>
      <c r="W39" s="297">
        <v>100</v>
      </c>
      <c r="X39" s="54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</row>
    <row r="40" spans="1:253" s="208" customFormat="1" ht="18" customHeight="1" thickTop="1" thickBot="1" x14ac:dyDescent="0.2">
      <c r="A40" s="457">
        <f>SUM(C40+G40+L40+P40+W40)</f>
        <v>1570</v>
      </c>
      <c r="B40" s="458" t="s">
        <v>9</v>
      </c>
      <c r="C40" s="465">
        <f>SUM(C36:C39)</f>
        <v>460</v>
      </c>
      <c r="D40" s="453">
        <f>SUM(D36:D39)</f>
        <v>0</v>
      </c>
      <c r="E40" s="911" t="s">
        <v>9</v>
      </c>
      <c r="F40" s="912"/>
      <c r="G40" s="459">
        <f>SUM(G36:G39)</f>
        <v>310</v>
      </c>
      <c r="H40" s="507">
        <f>SUM(H36:H39)</f>
        <v>0</v>
      </c>
      <c r="I40" s="923" t="s">
        <v>9</v>
      </c>
      <c r="J40" s="911"/>
      <c r="K40" s="912"/>
      <c r="L40" s="913">
        <f>SUM(L36:M39)</f>
        <v>570</v>
      </c>
      <c r="M40" s="914"/>
      <c r="N40" s="453">
        <f>SUM(N36:N39)</f>
        <v>0</v>
      </c>
      <c r="O40" s="466"/>
      <c r="P40" s="459"/>
      <c r="Q40" s="467"/>
      <c r="R40" s="463"/>
      <c r="S40" s="913"/>
      <c r="T40" s="914"/>
      <c r="U40" s="541"/>
      <c r="V40" s="548" t="s">
        <v>9</v>
      </c>
      <c r="W40" s="549">
        <f>SUM(W37:W39)</f>
        <v>230</v>
      </c>
      <c r="X40" s="550">
        <f>SUM(X37:X39)</f>
        <v>0</v>
      </c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/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/>
      <c r="IO40" s="164"/>
      <c r="IP40" s="164"/>
      <c r="IQ40" s="164"/>
      <c r="IR40" s="164"/>
      <c r="IS40" s="164"/>
    </row>
    <row r="41" spans="1:253" s="43" customFormat="1" ht="18" customHeight="1" x14ac:dyDescent="0.15">
      <c r="A41" s="105"/>
      <c r="B41" s="106"/>
      <c r="C41" s="369"/>
      <c r="D41" s="370"/>
      <c r="E41" s="107"/>
      <c r="F41" s="108"/>
      <c r="G41" s="369"/>
      <c r="H41" s="372"/>
      <c r="I41" s="109"/>
      <c r="J41" s="107"/>
      <c r="K41" s="108"/>
      <c r="L41" s="375"/>
      <c r="M41" s="376"/>
      <c r="N41" s="370"/>
      <c r="O41" s="110"/>
      <c r="P41" s="369"/>
      <c r="Q41" s="375"/>
      <c r="R41" s="111"/>
      <c r="S41" s="375"/>
      <c r="T41" s="376"/>
      <c r="U41" s="383"/>
      <c r="V41" s="394"/>
      <c r="W41" s="386"/>
      <c r="X41" s="392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</row>
    <row r="42" spans="1:253" s="43" customFormat="1" ht="18" customHeight="1" x14ac:dyDescent="0.15">
      <c r="A42" s="384"/>
      <c r="B42" s="385"/>
      <c r="C42" s="386"/>
      <c r="D42" s="387"/>
      <c r="E42" s="388"/>
      <c r="F42" s="389"/>
      <c r="G42" s="386"/>
      <c r="H42" s="390"/>
      <c r="I42" s="391"/>
      <c r="J42" s="388"/>
      <c r="K42" s="389"/>
      <c r="L42" s="392"/>
      <c r="M42" s="393"/>
      <c r="N42" s="387"/>
      <c r="O42" s="394"/>
      <c r="P42" s="386"/>
      <c r="Q42" s="392"/>
      <c r="R42" s="395"/>
      <c r="S42" s="392"/>
      <c r="T42" s="393"/>
      <c r="U42" s="396"/>
      <c r="V42" s="394"/>
      <c r="W42" s="386"/>
      <c r="X42" s="392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</row>
    <row r="43" spans="1:253" ht="18" customHeight="1" x14ac:dyDescent="0.15">
      <c r="A43" s="99" t="s">
        <v>20</v>
      </c>
      <c r="B43" s="65"/>
      <c r="C43" s="300"/>
      <c r="D43" s="362"/>
      <c r="E43" s="992"/>
      <c r="F43" s="993"/>
      <c r="G43" s="300"/>
      <c r="H43" s="339"/>
      <c r="I43" s="991"/>
      <c r="J43" s="992"/>
      <c r="K43" s="993"/>
      <c r="L43" s="848"/>
      <c r="M43" s="849"/>
      <c r="N43" s="362"/>
      <c r="O43" s="66"/>
      <c r="P43" s="300"/>
      <c r="Q43" s="301"/>
      <c r="R43" s="65"/>
      <c r="S43" s="848"/>
      <c r="T43" s="849"/>
      <c r="U43" s="362"/>
      <c r="V43" s="66"/>
      <c r="W43" s="300"/>
      <c r="X43" s="301"/>
    </row>
    <row r="44" spans="1:253" s="164" customFormat="1" ht="18" customHeight="1" x14ac:dyDescent="0.15">
      <c r="A44" s="191">
        <f>SUM(C44+G44+L44+P44+S44+W44)</f>
        <v>35180</v>
      </c>
      <c r="B44" s="216" t="s">
        <v>9</v>
      </c>
      <c r="C44" s="328">
        <f>SUM(C17,C32,C40)</f>
        <v>17380</v>
      </c>
      <c r="D44" s="371">
        <f>SUM(D17,D32,D40)</f>
        <v>0</v>
      </c>
      <c r="E44" s="995" t="s">
        <v>9</v>
      </c>
      <c r="F44" s="996"/>
      <c r="G44" s="328">
        <f>SUM(G17,G32,G40)</f>
        <v>7760</v>
      </c>
      <c r="H44" s="373">
        <f>SUM(H17,H32,H40)</f>
        <v>0</v>
      </c>
      <c r="I44" s="994" t="s">
        <v>9</v>
      </c>
      <c r="J44" s="995"/>
      <c r="K44" s="996"/>
      <c r="L44" s="879">
        <f>SUM(L17,L32,L40)</f>
        <v>6600</v>
      </c>
      <c r="M44" s="880"/>
      <c r="N44" s="377">
        <f>SUM(N17,N32,N40)</f>
        <v>0</v>
      </c>
      <c r="O44" s="217" t="s">
        <v>9</v>
      </c>
      <c r="P44" s="328">
        <f>SUM(P17,P32)</f>
        <v>1750</v>
      </c>
      <c r="Q44" s="373">
        <f>SUM(Q17,Q32)</f>
        <v>0</v>
      </c>
      <c r="R44" s="216" t="s">
        <v>9</v>
      </c>
      <c r="S44" s="879">
        <f>SUM(S17,S40)</f>
        <v>370</v>
      </c>
      <c r="T44" s="880"/>
      <c r="U44" s="377">
        <f>SUM(U17)</f>
        <v>0</v>
      </c>
      <c r="V44" s="217" t="s">
        <v>9</v>
      </c>
      <c r="W44" s="328">
        <f>SUM(W17,W32)</f>
        <v>1320</v>
      </c>
      <c r="X44" s="373">
        <f>SUM(X17,X32)</f>
        <v>0</v>
      </c>
    </row>
    <row r="45" spans="1:253" s="164" customFormat="1" ht="18" customHeight="1" x14ac:dyDescent="0.15">
      <c r="A45" s="212" t="s">
        <v>64</v>
      </c>
      <c r="B45" s="213"/>
      <c r="C45" s="181"/>
      <c r="D45" s="205"/>
      <c r="E45" s="997"/>
      <c r="F45" s="987"/>
      <c r="G45" s="181"/>
      <c r="H45" s="512"/>
      <c r="I45" s="988"/>
      <c r="J45" s="989"/>
      <c r="K45" s="990"/>
      <c r="L45" s="986"/>
      <c r="M45" s="987"/>
      <c r="N45" s="205"/>
      <c r="O45" s="214"/>
      <c r="P45" s="154"/>
      <c r="Q45" s="158"/>
      <c r="R45" s="215"/>
      <c r="S45" s="986"/>
      <c r="T45" s="987"/>
      <c r="U45" s="205"/>
      <c r="V45" s="214"/>
      <c r="W45" s="300"/>
      <c r="X45" s="301"/>
    </row>
    <row r="46" spans="1:253" ht="32.25" customHeight="1" x14ac:dyDescent="0.15">
      <c r="A46" s="468">
        <f>SUM(B46:X46,W40)</f>
        <v>279250</v>
      </c>
      <c r="B46" s="938">
        <f>松山市!C44+中予地区!C45+南予地区①!C46+南予地区②!C48+東予地区①!C44+東予地区②!C44</f>
        <v>168040</v>
      </c>
      <c r="C46" s="939"/>
      <c r="D46" s="940"/>
      <c r="E46" s="966">
        <f>松山市!G44+中予地区!G45+南予地区①!G46+南予地区②!G48+東予地区①!G44+東予地区②!G44</f>
        <v>45000</v>
      </c>
      <c r="F46" s="967"/>
      <c r="G46" s="967"/>
      <c r="H46" s="967"/>
      <c r="I46" s="941">
        <f>松山市!L44+中予地区!L45+南予地区①!L46+南予地区②!L48+東予地区①!L44+東予地区②!L44</f>
        <v>42310</v>
      </c>
      <c r="J46" s="942"/>
      <c r="K46" s="942"/>
      <c r="L46" s="942"/>
      <c r="M46" s="942"/>
      <c r="N46" s="943"/>
      <c r="O46" s="983">
        <f>松山市!P44+中予地区!P45+南予地区①!P46+南予地区②!P48+東予地区①!P44+東予地区②!P44</f>
        <v>9750</v>
      </c>
      <c r="P46" s="984"/>
      <c r="Q46" s="985"/>
      <c r="R46" s="963">
        <f>松山市!S44+中予地区!S45+南予地区①!S46+南予地区②!S48+東予地区①!S44+東予地区②!S44</f>
        <v>3830</v>
      </c>
      <c r="S46" s="964"/>
      <c r="T46" s="964"/>
      <c r="U46" s="965"/>
      <c r="V46" s="954">
        <f>松山市!W44+中予地区!W45+南予地区①!W46+南予地区②!W48+東予地区①!W44+東予地区②!W44</f>
        <v>10090</v>
      </c>
      <c r="W46" s="955"/>
      <c r="X46" s="955"/>
    </row>
    <row r="47" spans="1:253" ht="15" customHeight="1" x14ac:dyDescent="0.15"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720" t="str">
        <f>市郡別!P42</f>
        <v>2025年6月現在②</v>
      </c>
      <c r="X47" s="721"/>
    </row>
    <row r="48" spans="1:2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sheetProtection algorithmName="SHA-512" hashValue="N4VzTWzJSQctAOUnLI5nk1bdo2SDd01tdE09rS+UMRJeZqEYulPpuAqdhxRascfp43T9J+j6/ruzhqe2P19rgA==" saltValue="E7wHeKGyWBxy8DheOlCX+A==" spinCount="100000" sheet="1" selectLockedCells="1"/>
  <mergeCells count="184">
    <mergeCell ref="E37:F37"/>
    <mergeCell ref="I36:K36"/>
    <mergeCell ref="I45:K45"/>
    <mergeCell ref="I43:K43"/>
    <mergeCell ref="I44:K44"/>
    <mergeCell ref="I39:K39"/>
    <mergeCell ref="E43:F43"/>
    <mergeCell ref="E39:F39"/>
    <mergeCell ref="L44:M44"/>
    <mergeCell ref="E44:F44"/>
    <mergeCell ref="E45:F45"/>
    <mergeCell ref="E40:F40"/>
    <mergeCell ref="I34:K34"/>
    <mergeCell ref="I35:K35"/>
    <mergeCell ref="L34:M34"/>
    <mergeCell ref="W47:X47"/>
    <mergeCell ref="L36:M36"/>
    <mergeCell ref="I37:K37"/>
    <mergeCell ref="L37:M37"/>
    <mergeCell ref="I40:K40"/>
    <mergeCell ref="I38:K38"/>
    <mergeCell ref="V36:X36"/>
    <mergeCell ref="O46:Q46"/>
    <mergeCell ref="S44:T44"/>
    <mergeCell ref="L45:M45"/>
    <mergeCell ref="S45:T45"/>
    <mergeCell ref="S25:T25"/>
    <mergeCell ref="S24:T24"/>
    <mergeCell ref="S26:T26"/>
    <mergeCell ref="L38:M38"/>
    <mergeCell ref="L35:M35"/>
    <mergeCell ref="S35:T35"/>
    <mergeCell ref="S32:T32"/>
    <mergeCell ref="S33:T33"/>
    <mergeCell ref="S43:T43"/>
    <mergeCell ref="S29:T29"/>
    <mergeCell ref="L43:M43"/>
    <mergeCell ref="L27:M27"/>
    <mergeCell ref="L28:M28"/>
    <mergeCell ref="L33:M33"/>
    <mergeCell ref="S27:T27"/>
    <mergeCell ref="S28:T28"/>
    <mergeCell ref="L39:M39"/>
    <mergeCell ref="L40:M40"/>
    <mergeCell ref="S39:T39"/>
    <mergeCell ref="L29:M29"/>
    <mergeCell ref="L30:M30"/>
    <mergeCell ref="S30:T30"/>
    <mergeCell ref="S34:T34"/>
    <mergeCell ref="S40:T40"/>
    <mergeCell ref="L22:M22"/>
    <mergeCell ref="L14:M14"/>
    <mergeCell ref="L18:M18"/>
    <mergeCell ref="L19:M19"/>
    <mergeCell ref="L15:M15"/>
    <mergeCell ref="L16:M16"/>
    <mergeCell ref="L17:M17"/>
    <mergeCell ref="S23:T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19:T19"/>
    <mergeCell ref="S20:T20"/>
    <mergeCell ref="B4:D4"/>
    <mergeCell ref="E4:H4"/>
    <mergeCell ref="F2:H2"/>
    <mergeCell ref="E5:F5"/>
    <mergeCell ref="O1:S1"/>
    <mergeCell ref="M1:N1"/>
    <mergeCell ref="F1:L1"/>
    <mergeCell ref="A1:E1"/>
    <mergeCell ref="I2:L2"/>
    <mergeCell ref="M2:N2"/>
    <mergeCell ref="A2:E2"/>
    <mergeCell ref="S5:T5"/>
    <mergeCell ref="T2:X2"/>
    <mergeCell ref="O2:S2"/>
    <mergeCell ref="A4:A5"/>
    <mergeCell ref="R4:U4"/>
    <mergeCell ref="L5:M5"/>
    <mergeCell ref="L6:M6"/>
    <mergeCell ref="L7:M7"/>
    <mergeCell ref="L8:M8"/>
    <mergeCell ref="L9:M9"/>
    <mergeCell ref="T1:X1"/>
    <mergeCell ref="I5:K5"/>
    <mergeCell ref="V4:X4"/>
    <mergeCell ref="O4:Q4"/>
    <mergeCell ref="I4:N4"/>
    <mergeCell ref="S6:T6"/>
    <mergeCell ref="S7:T7"/>
    <mergeCell ref="S8:T8"/>
    <mergeCell ref="S9:T9"/>
    <mergeCell ref="I8:K8"/>
    <mergeCell ref="I9:K9"/>
    <mergeCell ref="I15:K15"/>
    <mergeCell ref="I16:K16"/>
    <mergeCell ref="I17:K17"/>
    <mergeCell ref="I14:K14"/>
    <mergeCell ref="I12:K12"/>
    <mergeCell ref="I13:K13"/>
    <mergeCell ref="I20:K20"/>
    <mergeCell ref="I10:K10"/>
    <mergeCell ref="I11:K11"/>
    <mergeCell ref="A36:A38"/>
    <mergeCell ref="V46:X46"/>
    <mergeCell ref="L31:N31"/>
    <mergeCell ref="P31:Q31"/>
    <mergeCell ref="S31:U31"/>
    <mergeCell ref="L32:M32"/>
    <mergeCell ref="E38:F38"/>
    <mergeCell ref="A18:A31"/>
    <mergeCell ref="C31:D31"/>
    <mergeCell ref="I21:K21"/>
    <mergeCell ref="E18:F18"/>
    <mergeCell ref="E19:F19"/>
    <mergeCell ref="E20:F20"/>
    <mergeCell ref="I22:K22"/>
    <mergeCell ref="I23:K23"/>
    <mergeCell ref="E21:F21"/>
    <mergeCell ref="E23:F23"/>
    <mergeCell ref="E27:F27"/>
    <mergeCell ref="E22:F22"/>
    <mergeCell ref="L24:M24"/>
    <mergeCell ref="I30:K30"/>
    <mergeCell ref="I25:K25"/>
    <mergeCell ref="R46:U46"/>
    <mergeCell ref="E46:H46"/>
    <mergeCell ref="A6:A16"/>
    <mergeCell ref="I18:K18"/>
    <mergeCell ref="I19:K19"/>
    <mergeCell ref="I32:K32"/>
    <mergeCell ref="E9:F9"/>
    <mergeCell ref="E14:F14"/>
    <mergeCell ref="E30:F30"/>
    <mergeCell ref="E31:F31"/>
    <mergeCell ref="E33:F33"/>
    <mergeCell ref="E29:F29"/>
    <mergeCell ref="E24:F24"/>
    <mergeCell ref="E32:F32"/>
    <mergeCell ref="E25:F25"/>
    <mergeCell ref="E28:F28"/>
    <mergeCell ref="E26:F26"/>
    <mergeCell ref="I26:K26"/>
    <mergeCell ref="I27:K27"/>
    <mergeCell ref="I28:K28"/>
    <mergeCell ref="I24:K24"/>
    <mergeCell ref="I29:K29"/>
    <mergeCell ref="I31:K31"/>
    <mergeCell ref="E16:F16"/>
    <mergeCell ref="I33:K33"/>
    <mergeCell ref="E17:F17"/>
    <mergeCell ref="B46:D46"/>
    <mergeCell ref="I46:N46"/>
    <mergeCell ref="E6:F6"/>
    <mergeCell ref="E7:F7"/>
    <mergeCell ref="E10:F10"/>
    <mergeCell ref="E11:F11"/>
    <mergeCell ref="E12:F12"/>
    <mergeCell ref="E13:F13"/>
    <mergeCell ref="E8:F8"/>
    <mergeCell ref="E15:F15"/>
    <mergeCell ref="E34:F34"/>
    <mergeCell ref="E35:F35"/>
    <mergeCell ref="E36:F36"/>
    <mergeCell ref="L25:M25"/>
    <mergeCell ref="L26:M26"/>
    <mergeCell ref="L10:M10"/>
    <mergeCell ref="L11:M11"/>
    <mergeCell ref="L12:M12"/>
    <mergeCell ref="L13:M13"/>
    <mergeCell ref="L20:M20"/>
    <mergeCell ref="L23:M23"/>
    <mergeCell ref="L21:M21"/>
    <mergeCell ref="I6:K6"/>
    <mergeCell ref="I7:K7"/>
  </mergeCells>
  <phoneticPr fontId="3"/>
  <dataValidations count="2">
    <dataValidation type="decimal" operator="lessThanOrEqual" allowBlank="1" showInputMessage="1" showErrorMessage="1" sqref="H6:H10 X18:X21 X37:X39 X12 D18:D29 H14:H15 X25 D36:D39 Q21 Q29 X14:X16 X29 X6:X9 H36:H39 Q19 D14:D16 H27:H29 X23 N22 H18:H25 Q6:Q15 D6:D10" xr:uid="{00000000-0002-0000-0600-000000000000}">
      <formula1>C6</formula1>
    </dataValidation>
    <dataValidation type="decimal" operator="lessThanOrEqual" allowBlank="1" showInputMessage="1" showErrorMessage="1" sqref="N6:N10 N28:N29 N23:N25 U15 U6:U8 N36:N39 N18:N21 N14:N16 U10" xr:uid="{00000000-0002-0000-06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市郡別</vt:lpstr>
      <vt:lpstr>松山市</vt:lpstr>
      <vt:lpstr>中予地区</vt:lpstr>
      <vt:lpstr>南予地区①</vt:lpstr>
      <vt:lpstr>南予地区②</vt:lpstr>
      <vt:lpstr>東予地区①</vt:lpstr>
      <vt:lpstr>東予地区②</vt:lpstr>
      <vt:lpstr>市郡別!Print_Area</vt:lpstr>
      <vt:lpstr>松山市!Print_Area</vt:lpstr>
      <vt:lpstr>中予地区!Print_Area</vt:lpstr>
      <vt:lpstr>東予地区①!Print_Area</vt:lpstr>
      <vt:lpstr>東予地区②!Print_Area</vt:lpstr>
      <vt:lpstr>南予地区①!Print_Area</vt:lpstr>
      <vt:lpstr>南予地区②!Print_Area</vt:lpstr>
      <vt:lpstr>市郡別!サイズ2</vt:lpstr>
      <vt:lpstr>サイズ3</vt:lpstr>
      <vt:lpstr>サイズ4</vt:lpstr>
      <vt:lpstr>サイズ5</vt:lpstr>
      <vt:lpstr>サイズ6</vt:lpstr>
      <vt:lpstr>サイズ7</vt:lpstr>
      <vt:lpstr>サイズ8</vt:lpstr>
      <vt:lpstr>タイトル等3</vt:lpstr>
      <vt:lpstr>タイトル等4</vt:lpstr>
      <vt:lpstr>タイトル等5</vt:lpstr>
      <vt:lpstr>タイトル等6</vt:lpstr>
      <vt:lpstr>タイトル等7</vt:lpstr>
      <vt:lpstr>タイトル等8</vt:lpstr>
      <vt:lpstr>広告主名3</vt:lpstr>
      <vt:lpstr>広告主名4</vt:lpstr>
      <vt:lpstr>広告主名5</vt:lpstr>
      <vt:lpstr>広告主名6</vt:lpstr>
      <vt:lpstr>広告主名7</vt:lpstr>
      <vt:lpstr>広告主名8</vt:lpstr>
      <vt:lpstr>申込者名3</vt:lpstr>
      <vt:lpstr>申込者名4</vt:lpstr>
      <vt:lpstr>申込者名5</vt:lpstr>
      <vt:lpstr>申込者名6</vt:lpstr>
      <vt:lpstr>申込者名7</vt:lpstr>
      <vt:lpstr>申込者名8</vt:lpstr>
      <vt:lpstr>折込指定日3</vt:lpstr>
      <vt:lpstr>折込指定日4</vt:lpstr>
      <vt:lpstr>折込指定日5</vt:lpstr>
      <vt:lpstr>折込指定日6</vt:lpstr>
      <vt:lpstr>折込指定日7</vt:lpstr>
      <vt:lpstr>折込指定日8</vt:lpstr>
      <vt:lpstr>折込総数3</vt:lpstr>
      <vt:lpstr>折込総数4</vt:lpstr>
      <vt:lpstr>折込総数5</vt:lpstr>
      <vt:lpstr>折込総数6</vt:lpstr>
      <vt:lpstr>折込総数7</vt:lpstr>
      <vt:lpstr>折込総数8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2025-03-17T05:11:29Z</cp:lastPrinted>
  <dcterms:created xsi:type="dcterms:W3CDTF">2000-04-21T08:06:23Z</dcterms:created>
  <dcterms:modified xsi:type="dcterms:W3CDTF">2025-05-26T06:54:45Z</dcterms:modified>
</cp:coreProperties>
</file>